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IN_DTK!$C$9:$S$22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DSSV!$A$7:$T$1000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IN_DTK!$B$1:$S$28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44525"/>
</workbook>
</file>

<file path=xl/calcChain.xml><?xml version="1.0" encoding="utf-8"?>
<calcChain xmlns="http://schemas.openxmlformats.org/spreadsheetml/2006/main"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E2" i="12"/>
  <c r="F2" i="14"/>
  <c r="C14" i="14"/>
  <c r="D14" i="14"/>
  <c r="E14" i="14"/>
  <c r="F14" i="14"/>
  <c r="G14" i="14"/>
  <c r="S14" i="14"/>
  <c r="Q5" i="12"/>
  <c r="O5" i="12"/>
  <c r="B5" i="12" s="1"/>
  <c r="Q40" i="12"/>
  <c r="O40" i="12"/>
  <c r="B40" i="12" s="1"/>
  <c r="A40" i="12" s="1"/>
  <c r="F1" i="14"/>
  <c r="E1" i="12"/>
  <c r="B149" i="12"/>
  <c r="B150" i="12"/>
  <c r="A146" i="12"/>
  <c r="A147" i="12"/>
  <c r="M145" i="12"/>
  <c r="B114" i="12"/>
  <c r="B115" i="12"/>
  <c r="A111" i="12"/>
  <c r="A112" i="12"/>
  <c r="M110" i="12"/>
  <c r="B79" i="12"/>
  <c r="B80" i="12"/>
  <c r="A76" i="12"/>
  <c r="A77" i="12" s="1"/>
  <c r="M75" i="12"/>
  <c r="B151" i="12"/>
  <c r="B116" i="12"/>
  <c r="B81" i="12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9" i="17"/>
  <c r="B152" i="12"/>
  <c r="B117" i="12"/>
  <c r="B82" i="12"/>
  <c r="E2" i="17"/>
  <c r="E1" i="17"/>
  <c r="B153" i="12"/>
  <c r="B118" i="12"/>
  <c r="B83" i="12"/>
  <c r="A4" i="17"/>
  <c r="T4" i="17"/>
  <c r="T3" i="17"/>
  <c r="B154" i="12"/>
  <c r="B119" i="12"/>
  <c r="B84" i="12"/>
  <c r="S85" i="17"/>
  <c r="A10" i="17"/>
  <c r="A11" i="17"/>
  <c r="T9" i="17"/>
  <c r="F9" i="17"/>
  <c r="E9" i="17"/>
  <c r="D9" i="17"/>
  <c r="C9" i="17"/>
  <c r="B9" i="17"/>
  <c r="R8" i="17"/>
  <c r="R28" i="17"/>
  <c r="R52" i="17"/>
  <c r="R68" i="17"/>
  <c r="R16" i="17"/>
  <c r="R24" i="17"/>
  <c r="R32" i="17"/>
  <c r="R40" i="17"/>
  <c r="R56" i="17"/>
  <c r="R64" i="17"/>
  <c r="R72" i="17"/>
  <c r="R12" i="17"/>
  <c r="S12" i="17"/>
  <c r="R36" i="17"/>
  <c r="R60" i="17"/>
  <c r="R76" i="17"/>
  <c r="R20" i="17"/>
  <c r="S20" i="17"/>
  <c r="R44" i="17"/>
  <c r="R78" i="17"/>
  <c r="S78" i="17"/>
  <c r="R42" i="17"/>
  <c r="S42" i="17"/>
  <c r="R10" i="17"/>
  <c r="S10" i="17"/>
  <c r="R74" i="17"/>
  <c r="S74" i="17"/>
  <c r="R30" i="17"/>
  <c r="R47" i="17"/>
  <c r="R57" i="17"/>
  <c r="R25" i="17"/>
  <c r="R15" i="17"/>
  <c r="S15" i="17"/>
  <c r="R51" i="17"/>
  <c r="R19" i="17"/>
  <c r="S19" i="17"/>
  <c r="R31" i="17"/>
  <c r="S31" i="17"/>
  <c r="R61" i="17"/>
  <c r="R29" i="17"/>
  <c r="R53" i="17"/>
  <c r="S53" i="17"/>
  <c r="R14" i="17"/>
  <c r="R38" i="17"/>
  <c r="S38" i="17"/>
  <c r="R65" i="17"/>
  <c r="R39" i="17"/>
  <c r="R27" i="17"/>
  <c r="S27" i="17"/>
  <c r="R69" i="17"/>
  <c r="R37" i="17"/>
  <c r="R70" i="17"/>
  <c r="S70" i="17"/>
  <c r="R34" i="17"/>
  <c r="R66" i="17"/>
  <c r="S66" i="17"/>
  <c r="R58" i="17"/>
  <c r="S58" i="17"/>
  <c r="R18" i="17"/>
  <c r="S18" i="17"/>
  <c r="R23" i="17"/>
  <c r="S23" i="17"/>
  <c r="R49" i="17"/>
  <c r="R17" i="17"/>
  <c r="R75" i="17"/>
  <c r="R43" i="17"/>
  <c r="R11" i="17"/>
  <c r="S11" i="17"/>
  <c r="R9" i="17"/>
  <c r="R21" i="17"/>
  <c r="R50" i="17"/>
  <c r="S50" i="17"/>
  <c r="R26" i="17"/>
  <c r="R63" i="17"/>
  <c r="R33" i="17"/>
  <c r="S33" i="17"/>
  <c r="R59" i="17"/>
  <c r="R55" i="17"/>
  <c r="R62" i="17"/>
  <c r="S62" i="17"/>
  <c r="R22" i="17"/>
  <c r="R54" i="17"/>
  <c r="S54" i="17"/>
  <c r="R46" i="17"/>
  <c r="S46" i="17"/>
  <c r="R48" i="17"/>
  <c r="R73" i="17"/>
  <c r="R41" i="17"/>
  <c r="R79" i="17"/>
  <c r="S79" i="17"/>
  <c r="R67" i="17"/>
  <c r="R35" i="17"/>
  <c r="S35" i="17"/>
  <c r="R71" i="17"/>
  <c r="R77" i="17"/>
  <c r="R45" i="17"/>
  <c r="R13" i="17"/>
  <c r="S13" i="17"/>
  <c r="B155" i="12"/>
  <c r="B120" i="12"/>
  <c r="B85" i="12"/>
  <c r="T11" i="17"/>
  <c r="F11" i="17"/>
  <c r="B11" i="17"/>
  <c r="C11" i="17"/>
  <c r="A12" i="17"/>
  <c r="E11" i="17"/>
  <c r="D11" i="17"/>
  <c r="S9" i="17"/>
  <c r="D10" i="17"/>
  <c r="B10" i="17"/>
  <c r="T10" i="17"/>
  <c r="E10" i="17"/>
  <c r="C10" i="17"/>
  <c r="F10" i="17"/>
  <c r="S16" i="17"/>
  <c r="S17" i="17"/>
  <c r="S21" i="17"/>
  <c r="S25" i="17"/>
  <c r="S29" i="17"/>
  <c r="S37" i="17"/>
  <c r="S40" i="17"/>
  <c r="S44" i="17"/>
  <c r="S48" i="17"/>
  <c r="S52" i="17"/>
  <c r="S56" i="17"/>
  <c r="S60" i="17"/>
  <c r="S64" i="17"/>
  <c r="S68" i="17"/>
  <c r="S72" i="17"/>
  <c r="S76" i="17"/>
  <c r="S14" i="17"/>
  <c r="S22" i="17"/>
  <c r="S26" i="17"/>
  <c r="S30" i="17"/>
  <c r="S34" i="17"/>
  <c r="S41" i="17"/>
  <c r="S45" i="17"/>
  <c r="S49" i="17"/>
  <c r="S57" i="17"/>
  <c r="S61" i="17"/>
  <c r="S65" i="17"/>
  <c r="S69" i="17"/>
  <c r="S73" i="17"/>
  <c r="S77" i="17"/>
  <c r="S24" i="17"/>
  <c r="S28" i="17"/>
  <c r="S32" i="17"/>
  <c r="S36" i="17"/>
  <c r="S39" i="17"/>
  <c r="S43" i="17"/>
  <c r="S47" i="17"/>
  <c r="S51" i="17"/>
  <c r="S55" i="17"/>
  <c r="S59" i="17"/>
  <c r="S63" i="17"/>
  <c r="S67" i="17"/>
  <c r="S71" i="17"/>
  <c r="S75" i="17"/>
  <c r="B156" i="12"/>
  <c r="B121" i="12"/>
  <c r="B86" i="12"/>
  <c r="E82" i="17"/>
  <c r="E83" i="17"/>
  <c r="D12" i="17"/>
  <c r="C12" i="17"/>
  <c r="A13" i="17"/>
  <c r="F12" i="17"/>
  <c r="T12" i="17"/>
  <c r="E12" i="17"/>
  <c r="B12" i="17"/>
  <c r="B157" i="12"/>
  <c r="B122" i="12"/>
  <c r="B87" i="12"/>
  <c r="T13" i="17"/>
  <c r="F13" i="17"/>
  <c r="B13" i="17"/>
  <c r="D13" i="17"/>
  <c r="A14" i="17"/>
  <c r="E13" i="17"/>
  <c r="C13" i="17"/>
  <c r="E84" i="17"/>
  <c r="F83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158" i="12"/>
  <c r="B123" i="12"/>
  <c r="B88" i="12"/>
  <c r="F82" i="17"/>
  <c r="F84" i="17"/>
  <c r="D14" i="17"/>
  <c r="T14" i="17"/>
  <c r="E14" i="17"/>
  <c r="B14" i="17"/>
  <c r="A15" i="17"/>
  <c r="F14" i="17"/>
  <c r="C14" i="17"/>
  <c r="B4" i="13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48" i="1"/>
  <c r="AC48" i="1"/>
  <c r="AC49" i="1"/>
  <c r="AC50" i="1"/>
  <c r="AC51" i="1"/>
  <c r="AC52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/>
  <c r="AC8" i="1"/>
  <c r="AC9" i="1"/>
  <c r="AC10" i="1"/>
  <c r="AC11" i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B6" i="1"/>
  <c r="A41" i="12"/>
  <c r="A42" i="12"/>
  <c r="A8" i="12"/>
  <c r="G8" i="12"/>
  <c r="M40" i="12"/>
  <c r="M5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H4" i="13"/>
  <c r="H3" i="13"/>
  <c r="M3" i="12"/>
  <c r="I8" i="14"/>
  <c r="I14" i="14" s="1"/>
  <c r="J8" i="14"/>
  <c r="J14" i="14" s="1"/>
  <c r="K8" i="14"/>
  <c r="K9" i="14" s="1"/>
  <c r="L8" i="14"/>
  <c r="M8" i="14"/>
  <c r="M9" i="14" s="1"/>
  <c r="N8" i="14"/>
  <c r="N10" i="14" s="1"/>
  <c r="O8" i="14"/>
  <c r="O12" i="14" s="1"/>
  <c r="P8" i="14"/>
  <c r="H8" i="14"/>
  <c r="H9" i="14" s="1"/>
  <c r="S4" i="14"/>
  <c r="S3" i="14"/>
  <c r="Q6" i="1"/>
  <c r="Q36" i="1" s="1"/>
  <c r="B9" i="12"/>
  <c r="P21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8" i="12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M14" i="14"/>
  <c r="I11" i="14"/>
  <c r="L9" i="14"/>
  <c r="O13" i="14"/>
  <c r="N14" i="14"/>
  <c r="Q8" i="1"/>
  <c r="Q10" i="14" s="1"/>
  <c r="Q10" i="1"/>
  <c r="R10" i="1" s="1"/>
  <c r="R12" i="14" s="1"/>
  <c r="Q30" i="1"/>
  <c r="Q11" i="1"/>
  <c r="R11" i="1" s="1"/>
  <c r="R13" i="14" s="1"/>
  <c r="Q31" i="1"/>
  <c r="R31" i="1" s="1"/>
  <c r="Q12" i="1"/>
  <c r="Q14" i="14" s="1"/>
  <c r="Q32" i="1"/>
  <c r="R32" i="1" s="1"/>
  <c r="Q13" i="1"/>
  <c r="R13" i="1" s="1"/>
  <c r="Q33" i="1"/>
  <c r="R33" i="1" s="1"/>
  <c r="O9" i="14"/>
  <c r="I13" i="14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B10" i="12"/>
  <c r="A9" i="12"/>
  <c r="F9" i="12"/>
  <c r="M12" i="14"/>
  <c r="M13" i="14"/>
  <c r="I10" i="14"/>
  <c r="I12" i="14"/>
  <c r="P9" i="14"/>
  <c r="L10" i="14"/>
  <c r="L11" i="14"/>
  <c r="K10" i="14"/>
  <c r="G2" i="1"/>
  <c r="T1" i="1"/>
  <c r="B159" i="12"/>
  <c r="B124" i="12"/>
  <c r="B89" i="12"/>
  <c r="T15" i="17"/>
  <c r="F15" i="17"/>
  <c r="B15" i="17"/>
  <c r="A16" i="17"/>
  <c r="E15" i="17"/>
  <c r="C15" i="17"/>
  <c r="D15" i="17"/>
  <c r="B11" i="12"/>
  <c r="A10" i="12"/>
  <c r="J12" i="14"/>
  <c r="L13" i="14"/>
  <c r="N13" i="14"/>
  <c r="E9" i="12"/>
  <c r="D9" i="12"/>
  <c r="P11" i="14"/>
  <c r="R2" i="1"/>
  <c r="M2" i="12"/>
  <c r="T2" i="17"/>
  <c r="B66" i="12"/>
  <c r="G9" i="12"/>
  <c r="H9" i="12"/>
  <c r="C9" i="12"/>
  <c r="M9" i="12" s="1"/>
  <c r="B160" i="12"/>
  <c r="B125" i="12"/>
  <c r="B90" i="12"/>
  <c r="D16" i="17"/>
  <c r="A17" i="17"/>
  <c r="F16" i="17"/>
  <c r="C16" i="17"/>
  <c r="B16" i="17"/>
  <c r="E16" i="17"/>
  <c r="T16" i="17"/>
  <c r="E10" i="12"/>
  <c r="C10" i="12"/>
  <c r="M10" i="12" s="1"/>
  <c r="D10" i="12"/>
  <c r="F10" i="12"/>
  <c r="G10" i="12"/>
  <c r="H10" i="12"/>
  <c r="B12" i="12"/>
  <c r="A11" i="12"/>
  <c r="B67" i="12"/>
  <c r="Q12" i="14"/>
  <c r="B161" i="12"/>
  <c r="B126" i="12"/>
  <c r="B91" i="12"/>
  <c r="T17" i="17"/>
  <c r="F17" i="17"/>
  <c r="B17" i="17"/>
  <c r="D17" i="17"/>
  <c r="C17" i="17"/>
  <c r="E17" i="17"/>
  <c r="A18" i="17"/>
  <c r="G11" i="12"/>
  <c r="F11" i="12"/>
  <c r="D11" i="12"/>
  <c r="C11" i="12"/>
  <c r="M11" i="12" s="1"/>
  <c r="E11" i="12"/>
  <c r="H11" i="12"/>
  <c r="B13" i="12"/>
  <c r="A12" i="12"/>
  <c r="B68" i="12"/>
  <c r="B162" i="12"/>
  <c r="B127" i="12"/>
  <c r="B92" i="12"/>
  <c r="D18" i="17"/>
  <c r="B18" i="17"/>
  <c r="T18" i="17"/>
  <c r="E18" i="17"/>
  <c r="C18" i="17"/>
  <c r="F18" i="17"/>
  <c r="A19" i="17"/>
  <c r="F12" i="12"/>
  <c r="D12" i="12"/>
  <c r="G12" i="12"/>
  <c r="C12" i="12"/>
  <c r="M12" i="12" s="1"/>
  <c r="H12" i="12"/>
  <c r="E12" i="12"/>
  <c r="B14" i="12"/>
  <c r="A13" i="12"/>
  <c r="B69" i="12"/>
  <c r="B163" i="12"/>
  <c r="B128" i="12"/>
  <c r="B93" i="12"/>
  <c r="T19" i="17"/>
  <c r="F19" i="17"/>
  <c r="B19" i="17"/>
  <c r="C19" i="17"/>
  <c r="A20" i="17"/>
  <c r="E19" i="17"/>
  <c r="D19" i="17"/>
  <c r="B15" i="12"/>
  <c r="A14" i="12"/>
  <c r="F13" i="12"/>
  <c r="C13" i="12"/>
  <c r="M13" i="12" s="1"/>
  <c r="D13" i="12"/>
  <c r="E13" i="12"/>
  <c r="H13" i="12"/>
  <c r="G13" i="12"/>
  <c r="B70" i="12"/>
  <c r="B164" i="12"/>
  <c r="B129" i="12"/>
  <c r="B94" i="12"/>
  <c r="D20" i="17"/>
  <c r="C20" i="17"/>
  <c r="A21" i="17"/>
  <c r="F20" i="17"/>
  <c r="T20" i="17"/>
  <c r="E20" i="17"/>
  <c r="B20" i="17"/>
  <c r="C14" i="12"/>
  <c r="M14" i="12" s="1"/>
  <c r="D14" i="12"/>
  <c r="E14" i="12"/>
  <c r="F14" i="12"/>
  <c r="G14" i="12"/>
  <c r="H14" i="12"/>
  <c r="B16" i="12"/>
  <c r="A15" i="12"/>
  <c r="B71" i="12"/>
  <c r="B165" i="12"/>
  <c r="B130" i="12"/>
  <c r="B95" i="12"/>
  <c r="D21" i="17"/>
  <c r="T21" i="17"/>
  <c r="F21" i="17"/>
  <c r="B21" i="17"/>
  <c r="E21" i="17"/>
  <c r="C21" i="17"/>
  <c r="A22" i="17"/>
  <c r="G15" i="12"/>
  <c r="F15" i="12"/>
  <c r="D15" i="12"/>
  <c r="E15" i="12"/>
  <c r="C15" i="12"/>
  <c r="M15" i="12" s="1"/>
  <c r="H15" i="12"/>
  <c r="B17" i="12"/>
  <c r="A16" i="12"/>
  <c r="B72" i="12"/>
  <c r="B166" i="12"/>
  <c r="B131" i="12"/>
  <c r="B96" i="12"/>
  <c r="T22" i="17"/>
  <c r="F22" i="17"/>
  <c r="B22" i="17"/>
  <c r="D22" i="17"/>
  <c r="A23" i="17"/>
  <c r="C22" i="17"/>
  <c r="E22" i="17"/>
  <c r="G16" i="12"/>
  <c r="C16" i="12"/>
  <c r="M16" i="12" s="1"/>
  <c r="H16" i="12"/>
  <c r="E16" i="12"/>
  <c r="D16" i="12"/>
  <c r="F16" i="12"/>
  <c r="B18" i="12"/>
  <c r="A17" i="12"/>
  <c r="B73" i="12"/>
  <c r="B167" i="12"/>
  <c r="B132" i="12"/>
  <c r="B97" i="12"/>
  <c r="D23" i="17"/>
  <c r="T23" i="17"/>
  <c r="F23" i="17"/>
  <c r="B23" i="17"/>
  <c r="E23" i="17"/>
  <c r="A24" i="17"/>
  <c r="C23" i="17"/>
  <c r="F17" i="12"/>
  <c r="D17" i="12"/>
  <c r="C17" i="12"/>
  <c r="M17" i="12" s="1"/>
  <c r="H17" i="12"/>
  <c r="E17" i="12"/>
  <c r="G17" i="12"/>
  <c r="B19" i="12"/>
  <c r="A18" i="12"/>
  <c r="B74" i="12"/>
  <c r="A74" i="12"/>
  <c r="B168" i="12"/>
  <c r="B133" i="12"/>
  <c r="B98" i="12"/>
  <c r="T24" i="17"/>
  <c r="F24" i="17"/>
  <c r="B24" i="17"/>
  <c r="D24" i="17"/>
  <c r="A25" i="17"/>
  <c r="C24" i="17"/>
  <c r="E24" i="17"/>
  <c r="E18" i="12"/>
  <c r="G18" i="12"/>
  <c r="F18" i="12"/>
  <c r="C18" i="12"/>
  <c r="M18" i="12" s="1"/>
  <c r="D18" i="12"/>
  <c r="H18" i="12"/>
  <c r="B20" i="12"/>
  <c r="A19" i="12"/>
  <c r="G74" i="12"/>
  <c r="C74" i="12"/>
  <c r="M74" i="12" s="1"/>
  <c r="E74" i="12"/>
  <c r="H74" i="12"/>
  <c r="B169" i="12"/>
  <c r="B134" i="12"/>
  <c r="B99" i="12"/>
  <c r="D25" i="17"/>
  <c r="T25" i="17"/>
  <c r="F25" i="17"/>
  <c r="B25" i="17"/>
  <c r="E25" i="17"/>
  <c r="C25" i="17"/>
  <c r="A26" i="17"/>
  <c r="G19" i="12"/>
  <c r="E19" i="12"/>
  <c r="H19" i="12"/>
  <c r="F19" i="12"/>
  <c r="C19" i="12"/>
  <c r="M19" i="12" s="1"/>
  <c r="D19" i="12"/>
  <c r="B21" i="12"/>
  <c r="A20" i="12"/>
  <c r="B170" i="12"/>
  <c r="B135" i="12"/>
  <c r="B100" i="12"/>
  <c r="T26" i="17"/>
  <c r="F26" i="17"/>
  <c r="B26" i="17"/>
  <c r="D26" i="17"/>
  <c r="A27" i="17"/>
  <c r="C26" i="17"/>
  <c r="E26" i="17"/>
  <c r="B22" i="12"/>
  <c r="A21" i="12"/>
  <c r="C20" i="12"/>
  <c r="M20" i="12" s="1"/>
  <c r="F20" i="12"/>
  <c r="H20" i="12"/>
  <c r="G20" i="12"/>
  <c r="E20" i="12"/>
  <c r="D20" i="12"/>
  <c r="B171" i="12"/>
  <c r="B136" i="12"/>
  <c r="B101" i="12"/>
  <c r="D27" i="17"/>
  <c r="T27" i="17"/>
  <c r="F27" i="17"/>
  <c r="B27" i="17"/>
  <c r="E27" i="17"/>
  <c r="A28" i="17"/>
  <c r="C27" i="17"/>
  <c r="F21" i="12"/>
  <c r="H21" i="12"/>
  <c r="G21" i="12"/>
  <c r="E21" i="12"/>
  <c r="D21" i="12"/>
  <c r="C21" i="12"/>
  <c r="M21" i="12" s="1"/>
  <c r="B23" i="12"/>
  <c r="A22" i="12"/>
  <c r="B172" i="12"/>
  <c r="B137" i="12"/>
  <c r="B102" i="12"/>
  <c r="T28" i="17"/>
  <c r="F28" i="17"/>
  <c r="B28" i="17"/>
  <c r="D28" i="17"/>
  <c r="A29" i="17"/>
  <c r="C28" i="17"/>
  <c r="E28" i="17"/>
  <c r="G22" i="12"/>
  <c r="C22" i="12"/>
  <c r="M22" i="12" s="1"/>
  <c r="D22" i="12"/>
  <c r="E22" i="12"/>
  <c r="F22" i="12"/>
  <c r="H22" i="12"/>
  <c r="B24" i="12"/>
  <c r="A23" i="12"/>
  <c r="B173" i="12"/>
  <c r="B138" i="12"/>
  <c r="B103" i="12"/>
  <c r="D29" i="17"/>
  <c r="T29" i="17"/>
  <c r="F29" i="17"/>
  <c r="B29" i="17"/>
  <c r="E29" i="17"/>
  <c r="C29" i="17"/>
  <c r="A30" i="17"/>
  <c r="B25" i="12"/>
  <c r="A24" i="12"/>
  <c r="F23" i="12"/>
  <c r="C23" i="12"/>
  <c r="M23" i="12" s="1"/>
  <c r="H23" i="12"/>
  <c r="D23" i="12"/>
  <c r="G23" i="12"/>
  <c r="E23" i="12"/>
  <c r="B174" i="12"/>
  <c r="B139" i="12"/>
  <c r="B104" i="12"/>
  <c r="T30" i="17"/>
  <c r="F30" i="17"/>
  <c r="B30" i="17"/>
  <c r="D30" i="17"/>
  <c r="A31" i="17"/>
  <c r="C30" i="17"/>
  <c r="E30" i="17"/>
  <c r="C24" i="12"/>
  <c r="M24" i="12" s="1"/>
  <c r="D24" i="12"/>
  <c r="F24" i="12"/>
  <c r="H24" i="12"/>
  <c r="G24" i="12"/>
  <c r="E24" i="12"/>
  <c r="B26" i="12"/>
  <c r="A25" i="12"/>
  <c r="B175" i="12"/>
  <c r="B140" i="12"/>
  <c r="B105" i="12"/>
  <c r="D31" i="17"/>
  <c r="T31" i="17"/>
  <c r="F31" i="17"/>
  <c r="B31" i="17"/>
  <c r="E31" i="17"/>
  <c r="A32" i="17"/>
  <c r="C31" i="17"/>
  <c r="B27" i="12"/>
  <c r="A26" i="12"/>
  <c r="E25" i="12"/>
  <c r="H25" i="12"/>
  <c r="D25" i="12"/>
  <c r="F25" i="12"/>
  <c r="C25" i="12"/>
  <c r="M25" i="12" s="1"/>
  <c r="G25" i="12"/>
  <c r="B176" i="12"/>
  <c r="B141" i="12"/>
  <c r="B106" i="12"/>
  <c r="T32" i="17"/>
  <c r="F32" i="17"/>
  <c r="B32" i="17"/>
  <c r="D32" i="17"/>
  <c r="A33" i="17"/>
  <c r="C32" i="17"/>
  <c r="E32" i="17"/>
  <c r="H26" i="12"/>
  <c r="E26" i="12"/>
  <c r="G26" i="12"/>
  <c r="C26" i="12"/>
  <c r="M26" i="12" s="1"/>
  <c r="D26" i="12"/>
  <c r="F26" i="12"/>
  <c r="B28" i="12"/>
  <c r="A27" i="12"/>
  <c r="B177" i="12"/>
  <c r="B142" i="12"/>
  <c r="B107" i="12"/>
  <c r="D33" i="17"/>
  <c r="T33" i="17"/>
  <c r="F33" i="17"/>
  <c r="B33" i="17"/>
  <c r="E33" i="17"/>
  <c r="C33" i="17"/>
  <c r="A34" i="17"/>
  <c r="B29" i="12"/>
  <c r="A28" i="12"/>
  <c r="C27" i="12"/>
  <c r="M27" i="12" s="1"/>
  <c r="G27" i="12"/>
  <c r="E27" i="12"/>
  <c r="F27" i="12"/>
  <c r="H27" i="12"/>
  <c r="D27" i="12"/>
  <c r="B178" i="12"/>
  <c r="B143" i="12"/>
  <c r="B108" i="12"/>
  <c r="T34" i="17"/>
  <c r="F34" i="17"/>
  <c r="B34" i="17"/>
  <c r="D34" i="17"/>
  <c r="A35" i="17"/>
  <c r="C34" i="17"/>
  <c r="E34" i="17"/>
  <c r="H28" i="12"/>
  <c r="F28" i="12"/>
  <c r="G28" i="12"/>
  <c r="E28" i="12"/>
  <c r="C28" i="12"/>
  <c r="M28" i="12" s="1"/>
  <c r="D28" i="12"/>
  <c r="B30" i="12"/>
  <c r="A29" i="12"/>
  <c r="B179" i="12"/>
  <c r="B144" i="12"/>
  <c r="A144" i="12"/>
  <c r="B109" i="12"/>
  <c r="A109" i="12"/>
  <c r="D35" i="17"/>
  <c r="T35" i="17"/>
  <c r="F35" i="17"/>
  <c r="B35" i="17"/>
  <c r="E35" i="17"/>
  <c r="A36" i="17"/>
  <c r="C35" i="17"/>
  <c r="B31" i="12"/>
  <c r="A30" i="12"/>
  <c r="E29" i="12"/>
  <c r="D29" i="12"/>
  <c r="H29" i="12"/>
  <c r="G29" i="12"/>
  <c r="F29" i="12"/>
  <c r="C29" i="12"/>
  <c r="M29" i="12" s="1"/>
  <c r="E144" i="12"/>
  <c r="H144" i="12"/>
  <c r="D144" i="12"/>
  <c r="G144" i="12"/>
  <c r="C144" i="12"/>
  <c r="M144" i="12" s="1"/>
  <c r="F144" i="12"/>
  <c r="D109" i="12"/>
  <c r="T36" i="17"/>
  <c r="F36" i="17"/>
  <c r="B36" i="17"/>
  <c r="D36" i="17"/>
  <c r="A37" i="17"/>
  <c r="C36" i="17"/>
  <c r="E36" i="17"/>
  <c r="G30" i="12"/>
  <c r="H30" i="12"/>
  <c r="E30" i="12"/>
  <c r="D30" i="12"/>
  <c r="F30" i="12"/>
  <c r="C30" i="12"/>
  <c r="M30" i="12" s="1"/>
  <c r="A31" i="12"/>
  <c r="B32" i="12"/>
  <c r="D37" i="17"/>
  <c r="T37" i="17"/>
  <c r="F37" i="17"/>
  <c r="B37" i="17"/>
  <c r="E37" i="17"/>
  <c r="C37" i="17"/>
  <c r="A38" i="17"/>
  <c r="B33" i="12"/>
  <c r="A32" i="12"/>
  <c r="F31" i="12"/>
  <c r="C31" i="12"/>
  <c r="M31" i="12" s="1"/>
  <c r="D31" i="12"/>
  <c r="E31" i="12"/>
  <c r="H31" i="12"/>
  <c r="G31" i="12"/>
  <c r="E38" i="17"/>
  <c r="B38" i="17"/>
  <c r="T38" i="17"/>
  <c r="D38" i="17"/>
  <c r="A39" i="17"/>
  <c r="C38" i="17"/>
  <c r="F38" i="17"/>
  <c r="E32" i="12"/>
  <c r="H32" i="12"/>
  <c r="F32" i="12"/>
  <c r="D32" i="12"/>
  <c r="C32" i="12"/>
  <c r="M32" i="12" s="1"/>
  <c r="G32" i="12"/>
  <c r="A33" i="12"/>
  <c r="B34" i="12"/>
  <c r="A40" i="17"/>
  <c r="C39" i="17"/>
  <c r="B39" i="17"/>
  <c r="E39" i="17"/>
  <c r="F39" i="17"/>
  <c r="T39" i="17"/>
  <c r="D39" i="17"/>
  <c r="A34" i="12"/>
  <c r="B35" i="12"/>
  <c r="G33" i="12"/>
  <c r="F33" i="12"/>
  <c r="E33" i="12"/>
  <c r="D33" i="12"/>
  <c r="C33" i="12"/>
  <c r="M33" i="12" s="1"/>
  <c r="H33" i="12"/>
  <c r="E40" i="17"/>
  <c r="B40" i="17"/>
  <c r="T40" i="17"/>
  <c r="D40" i="17"/>
  <c r="A41" i="17"/>
  <c r="C40" i="17"/>
  <c r="F40" i="17"/>
  <c r="B36" i="12"/>
  <c r="A35" i="12"/>
  <c r="F34" i="12"/>
  <c r="H34" i="12"/>
  <c r="E34" i="12"/>
  <c r="D34" i="12"/>
  <c r="C34" i="12"/>
  <c r="M34" i="12" s="1"/>
  <c r="G34" i="12"/>
  <c r="A42" i="17"/>
  <c r="C41" i="17"/>
  <c r="B41" i="17"/>
  <c r="E41" i="17"/>
  <c r="F41" i="17"/>
  <c r="T41" i="17"/>
  <c r="D41" i="17"/>
  <c r="E35" i="12"/>
  <c r="G35" i="12"/>
  <c r="H35" i="12"/>
  <c r="F35" i="12"/>
  <c r="D35" i="12"/>
  <c r="C35" i="12"/>
  <c r="M35" i="12" s="1"/>
  <c r="B37" i="12"/>
  <c r="A36" i="12"/>
  <c r="E42" i="17"/>
  <c r="B42" i="17"/>
  <c r="T42" i="17"/>
  <c r="D42" i="17"/>
  <c r="A43" i="17"/>
  <c r="C42" i="17"/>
  <c r="F42" i="17"/>
  <c r="B38" i="12"/>
  <c r="A37" i="12"/>
  <c r="C36" i="12"/>
  <c r="M36" i="12" s="1"/>
  <c r="F36" i="12"/>
  <c r="H36" i="12"/>
  <c r="E36" i="12"/>
  <c r="G36" i="12"/>
  <c r="D36" i="12"/>
  <c r="A44" i="17"/>
  <c r="C43" i="17"/>
  <c r="B43" i="17"/>
  <c r="E43" i="17"/>
  <c r="F43" i="17"/>
  <c r="T43" i="17"/>
  <c r="D43" i="17"/>
  <c r="E37" i="12"/>
  <c r="C37" i="12"/>
  <c r="M37" i="12" s="1"/>
  <c r="D37" i="12"/>
  <c r="G37" i="12"/>
  <c r="F37" i="12"/>
  <c r="H37" i="12"/>
  <c r="B39" i="12"/>
  <c r="A39" i="12"/>
  <c r="A38" i="12"/>
  <c r="E44" i="17"/>
  <c r="B44" i="17"/>
  <c r="T44" i="17"/>
  <c r="D44" i="17"/>
  <c r="A45" i="17"/>
  <c r="C44" i="17"/>
  <c r="F44" i="17"/>
  <c r="G38" i="12"/>
  <c r="C38" i="12"/>
  <c r="M38" i="12" s="1"/>
  <c r="F38" i="12"/>
  <c r="D38" i="12"/>
  <c r="H38" i="12"/>
  <c r="E38" i="12"/>
  <c r="C39" i="12"/>
  <c r="M39" i="12" s="1"/>
  <c r="E39" i="12"/>
  <c r="F39" i="12"/>
  <c r="H39" i="12"/>
  <c r="G39" i="12"/>
  <c r="D39" i="12"/>
  <c r="N43" i="12"/>
  <c r="A43" i="12"/>
  <c r="A46" i="17"/>
  <c r="C45" i="17"/>
  <c r="B45" i="17"/>
  <c r="E45" i="17"/>
  <c r="F45" i="17"/>
  <c r="T45" i="17"/>
  <c r="D45" i="17"/>
  <c r="D43" i="12"/>
  <c r="F43" i="12"/>
  <c r="G43" i="12"/>
  <c r="H43" i="12"/>
  <c r="A44" i="12"/>
  <c r="C43" i="12"/>
  <c r="M43" i="12" s="1"/>
  <c r="E43" i="12"/>
  <c r="E46" i="17"/>
  <c r="B46" i="17"/>
  <c r="T46" i="17"/>
  <c r="D46" i="17"/>
  <c r="A47" i="17"/>
  <c r="C46" i="17"/>
  <c r="F46" i="17"/>
  <c r="G44" i="12"/>
  <c r="F44" i="12"/>
  <c r="D44" i="12"/>
  <c r="H44" i="12"/>
  <c r="E44" i="12"/>
  <c r="C44" i="12"/>
  <c r="M44" i="12" s="1"/>
  <c r="A45" i="12"/>
  <c r="A48" i="17"/>
  <c r="C47" i="17"/>
  <c r="B47" i="17"/>
  <c r="E47" i="17"/>
  <c r="F47" i="17"/>
  <c r="T47" i="17"/>
  <c r="D47" i="17"/>
  <c r="D45" i="12"/>
  <c r="A46" i="12"/>
  <c r="F45" i="12"/>
  <c r="E45" i="12"/>
  <c r="G45" i="12"/>
  <c r="C45" i="12"/>
  <c r="M45" i="12" s="1"/>
  <c r="H45" i="12"/>
  <c r="E48" i="17"/>
  <c r="B48" i="17"/>
  <c r="T48" i="17"/>
  <c r="D48" i="17"/>
  <c r="A49" i="17"/>
  <c r="C48" i="17"/>
  <c r="F48" i="17"/>
  <c r="F46" i="12"/>
  <c r="G46" i="12"/>
  <c r="D46" i="12"/>
  <c r="A50" i="17"/>
  <c r="C49" i="17"/>
  <c r="B49" i="17"/>
  <c r="E49" i="17"/>
  <c r="F49" i="17"/>
  <c r="D49" i="17"/>
  <c r="T49" i="17"/>
  <c r="E50" i="17"/>
  <c r="B50" i="17"/>
  <c r="T50" i="17"/>
  <c r="D50" i="17"/>
  <c r="A51" i="17"/>
  <c r="C50" i="17"/>
  <c r="F50" i="17"/>
  <c r="A52" i="17"/>
  <c r="C51" i="17"/>
  <c r="B51" i="17"/>
  <c r="E51" i="17"/>
  <c r="F51" i="17"/>
  <c r="T51" i="17"/>
  <c r="D51" i="17"/>
  <c r="E52" i="17"/>
  <c r="B52" i="17"/>
  <c r="T52" i="17"/>
  <c r="D52" i="17"/>
  <c r="A53" i="17"/>
  <c r="C52" i="17"/>
  <c r="F52" i="17"/>
  <c r="A54" i="17"/>
  <c r="C53" i="17"/>
  <c r="B53" i="17"/>
  <c r="E53" i="17"/>
  <c r="F53" i="17"/>
  <c r="T53" i="17"/>
  <c r="D53" i="17"/>
  <c r="E54" i="17"/>
  <c r="B54" i="17"/>
  <c r="T54" i="17"/>
  <c r="D54" i="17"/>
  <c r="A55" i="17"/>
  <c r="C54" i="17"/>
  <c r="F54" i="17"/>
  <c r="A56" i="17"/>
  <c r="C55" i="17"/>
  <c r="B55" i="17"/>
  <c r="E55" i="17"/>
  <c r="F55" i="17"/>
  <c r="T55" i="17"/>
  <c r="D55" i="17"/>
  <c r="E56" i="17"/>
  <c r="B56" i="17"/>
  <c r="T56" i="17"/>
  <c r="D56" i="17"/>
  <c r="A57" i="17"/>
  <c r="C56" i="17"/>
  <c r="F56" i="17"/>
  <c r="A58" i="17"/>
  <c r="C57" i="17"/>
  <c r="B57" i="17"/>
  <c r="E57" i="17"/>
  <c r="F57" i="17"/>
  <c r="T57" i="17"/>
  <c r="D57" i="17"/>
  <c r="E58" i="17"/>
  <c r="B58" i="17"/>
  <c r="T58" i="17"/>
  <c r="D58" i="17"/>
  <c r="A59" i="17"/>
  <c r="C58" i="17"/>
  <c r="F58" i="17"/>
  <c r="A60" i="17"/>
  <c r="C59" i="17"/>
  <c r="B59" i="17"/>
  <c r="E59" i="17"/>
  <c r="F59" i="17"/>
  <c r="T59" i="17"/>
  <c r="D59" i="17"/>
  <c r="E60" i="17"/>
  <c r="B60" i="17"/>
  <c r="T60" i="17"/>
  <c r="D60" i="17"/>
  <c r="A61" i="17"/>
  <c r="C60" i="17"/>
  <c r="F60" i="17"/>
  <c r="A62" i="17"/>
  <c r="C61" i="17"/>
  <c r="B61" i="17"/>
  <c r="E61" i="17"/>
  <c r="F61" i="17"/>
  <c r="D61" i="17"/>
  <c r="T61" i="17"/>
  <c r="E62" i="17"/>
  <c r="B62" i="17"/>
  <c r="T62" i="17"/>
  <c r="D62" i="17"/>
  <c r="A63" i="17"/>
  <c r="C62" i="17"/>
  <c r="F62" i="17"/>
  <c r="A64" i="17"/>
  <c r="C63" i="17"/>
  <c r="B63" i="17"/>
  <c r="E63" i="17"/>
  <c r="F63" i="17"/>
  <c r="T63" i="17"/>
  <c r="D63" i="17"/>
  <c r="E64" i="17"/>
  <c r="B64" i="17"/>
  <c r="T64" i="17"/>
  <c r="D64" i="17"/>
  <c r="A65" i="17"/>
  <c r="C64" i="17"/>
  <c r="F64" i="17"/>
  <c r="A66" i="17"/>
  <c r="C65" i="17"/>
  <c r="B65" i="17"/>
  <c r="E65" i="17"/>
  <c r="F65" i="17"/>
  <c r="D65" i="17"/>
  <c r="T65" i="17"/>
  <c r="E66" i="17"/>
  <c r="B66" i="17"/>
  <c r="T66" i="17"/>
  <c r="D66" i="17"/>
  <c r="A67" i="17"/>
  <c r="C66" i="17"/>
  <c r="F66" i="17"/>
  <c r="A68" i="17"/>
  <c r="C67" i="17"/>
  <c r="B67" i="17"/>
  <c r="E67" i="17"/>
  <c r="F67" i="17"/>
  <c r="T67" i="17"/>
  <c r="D67" i="17"/>
  <c r="E68" i="17"/>
  <c r="B68" i="17"/>
  <c r="T68" i="17"/>
  <c r="D68" i="17"/>
  <c r="A69" i="17"/>
  <c r="C68" i="17"/>
  <c r="F68" i="17"/>
  <c r="A70" i="17"/>
  <c r="C69" i="17"/>
  <c r="B69" i="17"/>
  <c r="E69" i="17"/>
  <c r="F69" i="17"/>
  <c r="T69" i="17"/>
  <c r="D69" i="17"/>
  <c r="E70" i="17"/>
  <c r="B70" i="17"/>
  <c r="T70" i="17"/>
  <c r="D70" i="17"/>
  <c r="A71" i="17"/>
  <c r="C70" i="17"/>
  <c r="F70" i="17"/>
  <c r="A72" i="17"/>
  <c r="C71" i="17"/>
  <c r="B71" i="17"/>
  <c r="E71" i="17"/>
  <c r="F71" i="17"/>
  <c r="T71" i="17"/>
  <c r="D71" i="17"/>
  <c r="E72" i="17"/>
  <c r="B72" i="17"/>
  <c r="T72" i="17"/>
  <c r="D72" i="17"/>
  <c r="A73" i="17"/>
  <c r="C72" i="17"/>
  <c r="F72" i="17"/>
  <c r="A74" i="17"/>
  <c r="C73" i="17"/>
  <c r="B73" i="17"/>
  <c r="E73" i="17"/>
  <c r="F73" i="17"/>
  <c r="T73" i="17"/>
  <c r="D73" i="17"/>
  <c r="E74" i="17"/>
  <c r="B74" i="17"/>
  <c r="T74" i="17"/>
  <c r="D74" i="17"/>
  <c r="A75" i="17"/>
  <c r="C74" i="17"/>
  <c r="F74" i="17"/>
  <c r="A76" i="17"/>
  <c r="C75" i="17"/>
  <c r="B75" i="17"/>
  <c r="E75" i="17"/>
  <c r="F75" i="17"/>
  <c r="T75" i="17"/>
  <c r="D75" i="17"/>
  <c r="E76" i="17"/>
  <c r="B76" i="17"/>
  <c r="T76" i="17"/>
  <c r="D76" i="17"/>
  <c r="F76" i="17"/>
  <c r="A77" i="17"/>
  <c r="C76" i="17"/>
  <c r="A78" i="17"/>
  <c r="C77" i="17"/>
  <c r="B77" i="17"/>
  <c r="E77" i="17"/>
  <c r="F77" i="17"/>
  <c r="T77" i="17"/>
  <c r="D77" i="17"/>
  <c r="E78" i="17"/>
  <c r="B78" i="17"/>
  <c r="T78" i="17"/>
  <c r="D78" i="17"/>
  <c r="A79" i="17"/>
  <c r="C78" i="17"/>
  <c r="F78" i="17"/>
  <c r="C79" i="17"/>
  <c r="B79" i="17"/>
  <c r="E79" i="17"/>
  <c r="F79" i="17"/>
  <c r="T79" i="17"/>
  <c r="D79" i="17"/>
  <c r="B3" i="14"/>
  <c r="B3" i="12"/>
  <c r="S2" i="14"/>
  <c r="A3" i="17"/>
  <c r="E2" i="13"/>
  <c r="J9" i="14" l="1"/>
  <c r="J10" i="14"/>
  <c r="M11" i="14"/>
  <c r="M10" i="14"/>
  <c r="H13" i="14"/>
  <c r="N11" i="14"/>
  <c r="N12" i="14"/>
  <c r="J13" i="14"/>
  <c r="J11" i="14"/>
  <c r="I9" i="14"/>
  <c r="N9" i="14"/>
  <c r="Q17" i="1"/>
  <c r="R17" i="1" s="1"/>
  <c r="Q16" i="1"/>
  <c r="R16" i="1" s="1"/>
  <c r="Q15" i="1"/>
  <c r="R15" i="1" s="1"/>
  <c r="Q14" i="1"/>
  <c r="R14" i="1" s="1"/>
  <c r="Q29" i="1"/>
  <c r="Q28" i="1"/>
  <c r="Q27" i="1"/>
  <c r="R27" i="1" s="1"/>
  <c r="Q26" i="1"/>
  <c r="R26" i="1" s="1"/>
  <c r="R36" i="1"/>
  <c r="R8" i="1"/>
  <c r="R10" i="14" s="1"/>
  <c r="Q25" i="1"/>
  <c r="R25" i="1" s="1"/>
  <c r="Q9" i="1"/>
  <c r="R9" i="1" s="1"/>
  <c r="R11" i="14" s="1"/>
  <c r="Q24" i="1"/>
  <c r="Q39" i="1"/>
  <c r="Q23" i="1"/>
  <c r="Q38" i="1"/>
  <c r="R38" i="1" s="1"/>
  <c r="Q22" i="1"/>
  <c r="Q37" i="1"/>
  <c r="R29" i="1"/>
  <c r="R30" i="1"/>
  <c r="Q7" i="1"/>
  <c r="Q21" i="1"/>
  <c r="Q40" i="1"/>
  <c r="Q20" i="1"/>
  <c r="Q35" i="1"/>
  <c r="Q19" i="1"/>
  <c r="R19" i="1" s="1"/>
  <c r="Q34" i="1"/>
  <c r="Q18" i="1"/>
  <c r="R37" i="1"/>
  <c r="H11" i="14"/>
  <c r="H14" i="14"/>
  <c r="R28" i="1"/>
  <c r="R39" i="1"/>
  <c r="R40" i="1"/>
  <c r="R23" i="1"/>
  <c r="H12" i="14"/>
  <c r="H10" i="14"/>
  <c r="R12" i="1"/>
  <c r="R14" i="14" s="1"/>
  <c r="Q13" i="14"/>
  <c r="H109" i="12"/>
  <c r="F109" i="12"/>
  <c r="E109" i="12"/>
  <c r="C109" i="12"/>
  <c r="M109" i="12" s="1"/>
  <c r="G109" i="12"/>
  <c r="O10" i="14"/>
  <c r="O14" i="14"/>
  <c r="O11" i="14"/>
  <c r="K14" i="14"/>
  <c r="K11" i="14"/>
  <c r="K13" i="14"/>
  <c r="K12" i="14"/>
  <c r="H46" i="12"/>
  <c r="C46" i="12"/>
  <c r="M46" i="12" s="1"/>
  <c r="E46" i="12"/>
  <c r="A47" i="12"/>
  <c r="Q75" i="12"/>
  <c r="D74" i="12"/>
  <c r="F74" i="12"/>
  <c r="P14" i="14"/>
  <c r="P10" i="14"/>
  <c r="P12" i="14"/>
  <c r="P13" i="14"/>
  <c r="L14" i="14"/>
  <c r="L12" i="14"/>
  <c r="R22" i="1" l="1"/>
  <c r="Q11" i="14"/>
  <c r="R18" i="1"/>
  <c r="R24" i="1"/>
  <c r="R21" i="1"/>
  <c r="R20" i="1"/>
  <c r="R34" i="1"/>
  <c r="R35" i="1"/>
  <c r="Q9" i="14"/>
  <c r="R7" i="1"/>
  <c r="R9" i="14" s="1"/>
  <c r="F47" i="12"/>
  <c r="D47" i="12"/>
  <c r="G47" i="12"/>
  <c r="A48" i="12"/>
  <c r="C47" i="12"/>
  <c r="M47" i="12" s="1"/>
  <c r="H47" i="12"/>
  <c r="E47" i="12"/>
  <c r="O75" i="12"/>
  <c r="B75" i="12" s="1"/>
  <c r="A75" i="12" s="1"/>
  <c r="G19" i="14" l="1"/>
  <c r="G18" i="14"/>
  <c r="A49" i="12"/>
  <c r="F48" i="12"/>
  <c r="H48" i="12"/>
  <c r="C48" i="12"/>
  <c r="M48" i="12" s="1"/>
  <c r="E48" i="12"/>
  <c r="D48" i="12"/>
  <c r="G48" i="12"/>
  <c r="Q110" i="12"/>
  <c r="G20" i="14" l="1"/>
  <c r="H18" i="14" s="1"/>
  <c r="E49" i="12"/>
  <c r="D49" i="12"/>
  <c r="F49" i="12"/>
  <c r="C49" i="12"/>
  <c r="M49" i="12" s="1"/>
  <c r="H49" i="12"/>
  <c r="G49" i="12"/>
  <c r="A50" i="12"/>
  <c r="O110" i="12"/>
  <c r="B110" i="12" s="1"/>
  <c r="A110" i="12" s="1"/>
  <c r="H19" i="14" l="1"/>
  <c r="H20" i="14" s="1"/>
  <c r="D50" i="12"/>
  <c r="F50" i="12"/>
  <c r="C50" i="12"/>
  <c r="M50" i="12" s="1"/>
  <c r="E50" i="12"/>
  <c r="H50" i="12"/>
  <c r="A51" i="12"/>
  <c r="G50" i="12"/>
  <c r="Q145" i="12"/>
  <c r="O145" i="12" s="1"/>
  <c r="B145" i="12" s="1"/>
  <c r="A145" i="12" s="1"/>
  <c r="C51" i="12" l="1"/>
  <c r="M51" i="12" s="1"/>
  <c r="H51" i="12"/>
  <c r="D51" i="12"/>
  <c r="F51" i="12"/>
  <c r="A52" i="12"/>
  <c r="E51" i="12"/>
  <c r="G51" i="12"/>
  <c r="D52" i="12" l="1"/>
  <c r="F52" i="12"/>
  <c r="G52" i="12"/>
  <c r="E52" i="12"/>
  <c r="H52" i="12"/>
  <c r="A53" i="12"/>
  <c r="C52" i="12"/>
  <c r="M52" i="12" s="1"/>
  <c r="D53" i="12" l="1"/>
  <c r="C53" i="12"/>
  <c r="M53" i="12" s="1"/>
  <c r="G53" i="12"/>
  <c r="E53" i="12"/>
  <c r="F53" i="12"/>
  <c r="A54" i="12"/>
  <c r="H53" i="12"/>
  <c r="G54" i="12" l="1"/>
  <c r="D54" i="12"/>
  <c r="E54" i="12"/>
  <c r="C54" i="12"/>
  <c r="M54" i="12" s="1"/>
  <c r="H54" i="12"/>
  <c r="A55" i="12"/>
  <c r="F54" i="12"/>
  <c r="D55" i="12" l="1"/>
  <c r="E55" i="12"/>
  <c r="C55" i="12"/>
  <c r="M55" i="12" s="1"/>
  <c r="A56" i="12"/>
  <c r="F55" i="12"/>
  <c r="H55" i="12"/>
  <c r="G55" i="12"/>
  <c r="F56" i="12" l="1"/>
  <c r="A57" i="12"/>
  <c r="H56" i="12"/>
  <c r="E56" i="12"/>
  <c r="C56" i="12"/>
  <c r="M56" i="12" s="1"/>
  <c r="G56" i="12"/>
  <c r="D56" i="12"/>
  <c r="A58" i="12" l="1"/>
  <c r="E57" i="12"/>
  <c r="D57" i="12"/>
  <c r="H57" i="12"/>
  <c r="G57" i="12"/>
  <c r="C57" i="12"/>
  <c r="M57" i="12" s="1"/>
  <c r="F57" i="12"/>
  <c r="D58" i="12" l="1"/>
  <c r="G58" i="12"/>
  <c r="F58" i="12"/>
  <c r="H58" i="12"/>
  <c r="E58" i="12"/>
  <c r="A59" i="12"/>
  <c r="C58" i="12"/>
  <c r="M58" i="12" s="1"/>
  <c r="A60" i="12" l="1"/>
  <c r="E59" i="12"/>
  <c r="G59" i="12"/>
  <c r="H59" i="12"/>
  <c r="F59" i="12"/>
  <c r="D59" i="12"/>
  <c r="C59" i="12"/>
  <c r="M59" i="12" s="1"/>
  <c r="C60" i="12" l="1"/>
  <c r="M60" i="12" s="1"/>
  <c r="A61" i="12"/>
  <c r="D60" i="12"/>
  <c r="H60" i="12"/>
  <c r="G60" i="12"/>
  <c r="F60" i="12"/>
  <c r="E60" i="12"/>
  <c r="E61" i="12" l="1"/>
  <c r="G61" i="12"/>
  <c r="C61" i="12"/>
  <c r="M61" i="12" s="1"/>
  <c r="D61" i="12"/>
  <c r="A62" i="12"/>
  <c r="F61" i="12"/>
  <c r="H61" i="12"/>
  <c r="H62" i="12" l="1"/>
  <c r="E62" i="12"/>
  <c r="G62" i="12"/>
  <c r="D62" i="12"/>
  <c r="C62" i="12"/>
  <c r="M62" i="12" s="1"/>
  <c r="F62" i="12"/>
  <c r="A63" i="12"/>
  <c r="D63" i="12" l="1"/>
  <c r="G63" i="12"/>
  <c r="H63" i="12"/>
  <c r="F63" i="12"/>
  <c r="A64" i="12"/>
  <c r="E63" i="12"/>
  <c r="C63" i="12"/>
  <c r="M63" i="12" s="1"/>
  <c r="H64" i="12" l="1"/>
  <c r="G64" i="12"/>
  <c r="C64" i="12"/>
  <c r="M64" i="12" s="1"/>
  <c r="D64" i="12"/>
  <c r="A65" i="12"/>
  <c r="F64" i="12"/>
  <c r="E64" i="12"/>
  <c r="A66" i="12" l="1"/>
  <c r="C65" i="12"/>
  <c r="M65" i="12" s="1"/>
  <c r="G65" i="12"/>
  <c r="E65" i="12"/>
  <c r="H65" i="12"/>
  <c r="D65" i="12"/>
  <c r="F65" i="12"/>
  <c r="E66" i="12" l="1"/>
  <c r="C66" i="12"/>
  <c r="M66" i="12" s="1"/>
  <c r="H66" i="12"/>
  <c r="G66" i="12"/>
  <c r="D66" i="12"/>
  <c r="F66" i="12"/>
  <c r="A67" i="12"/>
  <c r="D67" i="12" l="1"/>
  <c r="A68" i="12"/>
  <c r="H67" i="12"/>
  <c r="C67" i="12"/>
  <c r="M67" i="12" s="1"/>
  <c r="F67" i="12"/>
  <c r="E67" i="12"/>
  <c r="G67" i="12"/>
  <c r="D68" i="12" l="1"/>
  <c r="E68" i="12"/>
  <c r="A69" i="12"/>
  <c r="H68" i="12"/>
  <c r="G68" i="12"/>
  <c r="C68" i="12"/>
  <c r="M68" i="12" s="1"/>
  <c r="F68" i="12"/>
  <c r="F69" i="12" l="1"/>
  <c r="G69" i="12"/>
  <c r="C69" i="12"/>
  <c r="M69" i="12" s="1"/>
  <c r="A70" i="12"/>
  <c r="D69" i="12"/>
  <c r="H69" i="12"/>
  <c r="E69" i="12"/>
  <c r="A71" i="12" l="1"/>
  <c r="G70" i="12"/>
  <c r="F70" i="12"/>
  <c r="E70" i="12"/>
  <c r="C70" i="12"/>
  <c r="M70" i="12" s="1"/>
  <c r="H70" i="12"/>
  <c r="D70" i="12"/>
  <c r="C71" i="12" l="1"/>
  <c r="M71" i="12" s="1"/>
  <c r="A72" i="12"/>
  <c r="D71" i="12"/>
  <c r="F71" i="12"/>
  <c r="H71" i="12"/>
  <c r="E71" i="12"/>
  <c r="G71" i="12"/>
  <c r="D72" i="12" l="1"/>
  <c r="F72" i="12"/>
  <c r="C72" i="12"/>
  <c r="M72" i="12" s="1"/>
  <c r="H72" i="12"/>
  <c r="E72" i="12"/>
  <c r="A73" i="12"/>
  <c r="G72" i="12"/>
  <c r="G73" i="12" l="1"/>
  <c r="H73" i="12"/>
  <c r="E73" i="12"/>
  <c r="D73" i="12"/>
  <c r="F73" i="12"/>
  <c r="C73" i="12"/>
  <c r="M73" i="12" s="1"/>
  <c r="N78" i="12"/>
  <c r="A78" i="12" s="1"/>
  <c r="H78" i="12" l="1"/>
  <c r="G78" i="12"/>
  <c r="D78" i="12"/>
  <c r="E78" i="12"/>
  <c r="F78" i="12"/>
  <c r="C78" i="12"/>
  <c r="M78" i="12" s="1"/>
  <c r="A79" i="12"/>
  <c r="F79" i="12" l="1"/>
  <c r="A80" i="12"/>
  <c r="E79" i="12"/>
  <c r="C79" i="12"/>
  <c r="M79" i="12" s="1"/>
  <c r="H79" i="12"/>
  <c r="D79" i="12"/>
  <c r="G79" i="12"/>
  <c r="E80" i="12" l="1"/>
  <c r="D80" i="12"/>
  <c r="C80" i="12"/>
  <c r="M80" i="12" s="1"/>
  <c r="H80" i="12"/>
  <c r="A81" i="12"/>
  <c r="F80" i="12"/>
  <c r="G80" i="12"/>
  <c r="A82" i="12" l="1"/>
  <c r="G81" i="12"/>
  <c r="D81" i="12"/>
  <c r="H81" i="12"/>
  <c r="E81" i="12"/>
  <c r="C81" i="12"/>
  <c r="M81" i="12" s="1"/>
  <c r="F81" i="12"/>
  <c r="G82" i="12" l="1"/>
  <c r="C82" i="12"/>
  <c r="M82" i="12" s="1"/>
  <c r="F82" i="12"/>
  <c r="A83" i="12"/>
  <c r="E82" i="12"/>
  <c r="H82" i="12"/>
  <c r="D82" i="12"/>
  <c r="F83" i="12" l="1"/>
  <c r="C83" i="12"/>
  <c r="M83" i="12" s="1"/>
  <c r="G83" i="12"/>
  <c r="A84" i="12"/>
  <c r="H83" i="12"/>
  <c r="D83" i="12"/>
  <c r="E83" i="12"/>
  <c r="G84" i="12" l="1"/>
  <c r="H84" i="12"/>
  <c r="C84" i="12"/>
  <c r="M84" i="12" s="1"/>
  <c r="D84" i="12"/>
  <c r="A85" i="12"/>
  <c r="E84" i="12"/>
  <c r="F84" i="12"/>
  <c r="A86" i="12" l="1"/>
  <c r="F85" i="12"/>
  <c r="H85" i="12"/>
  <c r="C85" i="12"/>
  <c r="M85" i="12" s="1"/>
  <c r="G85" i="12"/>
  <c r="D85" i="12"/>
  <c r="E85" i="12"/>
  <c r="G86" i="12" l="1"/>
  <c r="A87" i="12"/>
  <c r="F86" i="12"/>
  <c r="D86" i="12"/>
  <c r="H86" i="12"/>
  <c r="E86" i="12"/>
  <c r="C86" i="12"/>
  <c r="M86" i="12" s="1"/>
  <c r="D87" i="12" l="1"/>
  <c r="E87" i="12"/>
  <c r="G87" i="12"/>
  <c r="F87" i="12"/>
  <c r="C87" i="12"/>
  <c r="M87" i="12" s="1"/>
  <c r="A88" i="12"/>
  <c r="H87" i="12"/>
  <c r="E88" i="12" l="1"/>
  <c r="H88" i="12"/>
  <c r="D88" i="12"/>
  <c r="A89" i="12"/>
  <c r="F88" i="12"/>
  <c r="G88" i="12"/>
  <c r="C88" i="12"/>
  <c r="M88" i="12" s="1"/>
  <c r="H89" i="12" l="1"/>
  <c r="F89" i="12"/>
  <c r="C89" i="12"/>
  <c r="M89" i="12" s="1"/>
  <c r="G89" i="12"/>
  <c r="E89" i="12"/>
  <c r="A90" i="12"/>
  <c r="D89" i="12"/>
  <c r="E90" i="12" l="1"/>
  <c r="A91" i="12"/>
  <c r="D90" i="12"/>
  <c r="F90" i="12"/>
  <c r="G90" i="12"/>
  <c r="H90" i="12"/>
  <c r="C90" i="12"/>
  <c r="M90" i="12" s="1"/>
  <c r="H91" i="12" l="1"/>
  <c r="E91" i="12"/>
  <c r="C91" i="12"/>
  <c r="M91" i="12" s="1"/>
  <c r="A92" i="12"/>
  <c r="D91" i="12"/>
  <c r="G91" i="12"/>
  <c r="F91" i="12"/>
  <c r="G92" i="12" l="1"/>
  <c r="C92" i="12"/>
  <c r="M92" i="12" s="1"/>
  <c r="H92" i="12"/>
  <c r="F92" i="12"/>
  <c r="E92" i="12"/>
  <c r="A93" i="12"/>
  <c r="D92" i="12"/>
  <c r="C93" i="12" l="1"/>
  <c r="M93" i="12" s="1"/>
  <c r="D93" i="12"/>
  <c r="H93" i="12"/>
  <c r="G93" i="12"/>
  <c r="F93" i="12"/>
  <c r="A94" i="12"/>
  <c r="E93" i="12"/>
  <c r="D94" i="12" l="1"/>
  <c r="C94" i="12"/>
  <c r="M94" i="12" s="1"/>
  <c r="E94" i="12"/>
  <c r="H94" i="12"/>
  <c r="A95" i="12"/>
  <c r="G94" i="12"/>
  <c r="F94" i="12"/>
  <c r="E95" i="12" l="1"/>
  <c r="H95" i="12"/>
  <c r="D95" i="12"/>
  <c r="C95" i="12"/>
  <c r="M95" i="12" s="1"/>
  <c r="F95" i="12"/>
  <c r="G95" i="12"/>
  <c r="A96" i="12"/>
  <c r="D96" i="12" l="1"/>
  <c r="G96" i="12"/>
  <c r="H96" i="12"/>
  <c r="C96" i="12"/>
  <c r="M96" i="12" s="1"/>
  <c r="F96" i="12"/>
  <c r="E96" i="12"/>
  <c r="A97" i="12"/>
  <c r="A98" i="12" l="1"/>
  <c r="E97" i="12"/>
  <c r="H97" i="12"/>
  <c r="G97" i="12"/>
  <c r="F97" i="12"/>
  <c r="D97" i="12"/>
  <c r="C97" i="12"/>
  <c r="M97" i="12" s="1"/>
  <c r="G98" i="12" l="1"/>
  <c r="H98" i="12"/>
  <c r="A99" i="12"/>
  <c r="E98" i="12"/>
  <c r="D98" i="12"/>
  <c r="C98" i="12"/>
  <c r="M98" i="12" s="1"/>
  <c r="F98" i="12"/>
  <c r="C99" i="12" l="1"/>
  <c r="M99" i="12" s="1"/>
  <c r="D99" i="12"/>
  <c r="H99" i="12"/>
  <c r="G99" i="12"/>
  <c r="F99" i="12"/>
  <c r="A100" i="12"/>
  <c r="E99" i="12"/>
  <c r="G100" i="12" l="1"/>
  <c r="H100" i="12"/>
  <c r="F100" i="12"/>
  <c r="D100" i="12"/>
  <c r="A101" i="12"/>
  <c r="E100" i="12"/>
  <c r="C100" i="12"/>
  <c r="M100" i="12" s="1"/>
  <c r="H101" i="12" l="1"/>
  <c r="F101" i="12"/>
  <c r="E101" i="12"/>
  <c r="D101" i="12"/>
  <c r="G101" i="12"/>
  <c r="C101" i="12"/>
  <c r="M101" i="12" s="1"/>
  <c r="A102" i="12"/>
  <c r="C102" i="12" l="1"/>
  <c r="M102" i="12" s="1"/>
  <c r="D102" i="12"/>
  <c r="H102" i="12"/>
  <c r="G102" i="12"/>
  <c r="A103" i="12"/>
  <c r="F102" i="12"/>
  <c r="E102" i="12"/>
  <c r="G103" i="12" l="1"/>
  <c r="F103" i="12"/>
  <c r="A104" i="12"/>
  <c r="E103" i="12"/>
  <c r="H103" i="12"/>
  <c r="C103" i="12"/>
  <c r="M103" i="12" s="1"/>
  <c r="D103" i="12"/>
  <c r="A105" i="12" l="1"/>
  <c r="D104" i="12"/>
  <c r="G104" i="12"/>
  <c r="C104" i="12"/>
  <c r="M104" i="12" s="1"/>
  <c r="E104" i="12"/>
  <c r="F104" i="12"/>
  <c r="H104" i="12"/>
  <c r="A106" i="12" l="1"/>
  <c r="F105" i="12"/>
  <c r="E105" i="12"/>
  <c r="D105" i="12"/>
  <c r="C105" i="12"/>
  <c r="M105" i="12" s="1"/>
  <c r="G105" i="12"/>
  <c r="H105" i="12"/>
  <c r="E106" i="12" l="1"/>
  <c r="H106" i="12"/>
  <c r="G106" i="12"/>
  <c r="D106" i="12"/>
  <c r="C106" i="12"/>
  <c r="M106" i="12" s="1"/>
  <c r="A107" i="12"/>
  <c r="F106" i="12"/>
  <c r="G107" i="12" l="1"/>
  <c r="A108" i="12"/>
  <c r="D107" i="12"/>
  <c r="H107" i="12"/>
  <c r="F107" i="12"/>
  <c r="C107" i="12"/>
  <c r="M107" i="12" s="1"/>
  <c r="E107" i="12"/>
  <c r="D108" i="12" l="1"/>
  <c r="H108" i="12"/>
  <c r="E108" i="12"/>
  <c r="C108" i="12"/>
  <c r="M108" i="12" s="1"/>
  <c r="F108" i="12"/>
  <c r="G108" i="12"/>
  <c r="N113" i="12"/>
  <c r="A113" i="12" s="1"/>
  <c r="G113" i="12" l="1"/>
  <c r="C113" i="12"/>
  <c r="M113" i="12" s="1"/>
  <c r="D113" i="12"/>
  <c r="F113" i="12"/>
  <c r="A114" i="12"/>
  <c r="H113" i="12"/>
  <c r="E113" i="12"/>
  <c r="E114" i="12" l="1"/>
  <c r="H114" i="12"/>
  <c r="A115" i="12"/>
  <c r="C114" i="12"/>
  <c r="M114" i="12" s="1"/>
  <c r="D114" i="12"/>
  <c r="G114" i="12"/>
  <c r="F114" i="12"/>
  <c r="E115" i="12" l="1"/>
  <c r="H115" i="12"/>
  <c r="C115" i="12"/>
  <c r="M115" i="12" s="1"/>
  <c r="A116" i="12"/>
  <c r="D115" i="12"/>
  <c r="F115" i="12"/>
  <c r="G115" i="12"/>
  <c r="F116" i="12" l="1"/>
  <c r="A117" i="12"/>
  <c r="H116" i="12"/>
  <c r="G116" i="12"/>
  <c r="E116" i="12"/>
  <c r="D116" i="12"/>
  <c r="C116" i="12"/>
  <c r="M116" i="12" s="1"/>
  <c r="H117" i="12" l="1"/>
  <c r="F117" i="12"/>
  <c r="E117" i="12"/>
  <c r="A118" i="12"/>
  <c r="D117" i="12"/>
  <c r="G117" i="12"/>
  <c r="C117" i="12"/>
  <c r="M117" i="12" s="1"/>
  <c r="F118" i="12" l="1"/>
  <c r="H118" i="12"/>
  <c r="D118" i="12"/>
  <c r="C118" i="12"/>
  <c r="M118" i="12" s="1"/>
  <c r="E118" i="12"/>
  <c r="A119" i="12"/>
  <c r="G118" i="12"/>
  <c r="D119" i="12" l="1"/>
  <c r="A120" i="12"/>
  <c r="H119" i="12"/>
  <c r="G119" i="12"/>
  <c r="F119" i="12"/>
  <c r="E119" i="12"/>
  <c r="C119" i="12"/>
  <c r="M119" i="12" s="1"/>
  <c r="H120" i="12" l="1"/>
  <c r="G120" i="12"/>
  <c r="F120" i="12"/>
  <c r="D120" i="12"/>
  <c r="A121" i="12"/>
  <c r="E120" i="12"/>
  <c r="C120" i="12"/>
  <c r="M120" i="12" s="1"/>
  <c r="G121" i="12" l="1"/>
  <c r="E121" i="12"/>
  <c r="A122" i="12"/>
  <c r="C121" i="12"/>
  <c r="M121" i="12" s="1"/>
  <c r="F121" i="12"/>
  <c r="D121" i="12"/>
  <c r="H121" i="12"/>
  <c r="C122" i="12" l="1"/>
  <c r="M122" i="12" s="1"/>
  <c r="E122" i="12"/>
  <c r="D122" i="12"/>
  <c r="H122" i="12"/>
  <c r="F122" i="12"/>
  <c r="G122" i="12"/>
  <c r="A123" i="12"/>
  <c r="A124" i="12" l="1"/>
  <c r="F123" i="12"/>
  <c r="E123" i="12"/>
  <c r="C123" i="12"/>
  <c r="M123" i="12" s="1"/>
  <c r="H123" i="12"/>
  <c r="G123" i="12"/>
  <c r="D123" i="12"/>
  <c r="A125" i="12" l="1"/>
  <c r="D124" i="12"/>
  <c r="E124" i="12"/>
  <c r="G124" i="12"/>
  <c r="F124" i="12"/>
  <c r="H124" i="12"/>
  <c r="C124" i="12"/>
  <c r="M124" i="12" s="1"/>
  <c r="D125" i="12" l="1"/>
  <c r="A126" i="12"/>
  <c r="C125" i="12"/>
  <c r="M125" i="12" s="1"/>
  <c r="E125" i="12"/>
  <c r="H125" i="12"/>
  <c r="G125" i="12"/>
  <c r="F125" i="12"/>
  <c r="F126" i="12" l="1"/>
  <c r="E126" i="12"/>
  <c r="H126" i="12"/>
  <c r="G126" i="12"/>
  <c r="D126" i="12"/>
  <c r="C126" i="12"/>
  <c r="M126" i="12" s="1"/>
  <c r="A127" i="12"/>
  <c r="E127" i="12" l="1"/>
  <c r="A128" i="12"/>
  <c r="F127" i="12"/>
  <c r="H127" i="12"/>
  <c r="D127" i="12"/>
  <c r="G127" i="12"/>
  <c r="C127" i="12"/>
  <c r="M127" i="12" s="1"/>
  <c r="H128" i="12" l="1"/>
  <c r="D128" i="12"/>
  <c r="F128" i="12"/>
  <c r="E128" i="12"/>
  <c r="C128" i="12"/>
  <c r="M128" i="12" s="1"/>
  <c r="A129" i="12"/>
  <c r="G128" i="12"/>
  <c r="H129" i="12" l="1"/>
  <c r="E129" i="12"/>
  <c r="C129" i="12"/>
  <c r="M129" i="12" s="1"/>
  <c r="G129" i="12"/>
  <c r="F129" i="12"/>
  <c r="D129" i="12"/>
  <c r="A130" i="12"/>
  <c r="C130" i="12" l="1"/>
  <c r="M130" i="12" s="1"/>
  <c r="G130" i="12"/>
  <c r="H130" i="12"/>
  <c r="A131" i="12"/>
  <c r="F130" i="12"/>
  <c r="E130" i="12"/>
  <c r="D130" i="12"/>
  <c r="A132" i="12" l="1"/>
  <c r="H131" i="12"/>
  <c r="G131" i="12"/>
  <c r="D131" i="12"/>
  <c r="C131" i="12"/>
  <c r="M131" i="12" s="1"/>
  <c r="F131" i="12"/>
  <c r="E131" i="12"/>
  <c r="F132" i="12" l="1"/>
  <c r="A133" i="12"/>
  <c r="G132" i="12"/>
  <c r="D132" i="12"/>
  <c r="E132" i="12"/>
  <c r="C132" i="12"/>
  <c r="M132" i="12" s="1"/>
  <c r="H132" i="12"/>
  <c r="G133" i="12" l="1"/>
  <c r="C133" i="12"/>
  <c r="M133" i="12" s="1"/>
  <c r="E133" i="12"/>
  <c r="D133" i="12"/>
  <c r="F133" i="12"/>
  <c r="H133" i="12"/>
  <c r="A134" i="12"/>
  <c r="E134" i="12" l="1"/>
  <c r="D134" i="12"/>
  <c r="H134" i="12"/>
  <c r="G134" i="12"/>
  <c r="F134" i="12"/>
  <c r="A135" i="12"/>
  <c r="C134" i="12"/>
  <c r="M134" i="12" s="1"/>
  <c r="A136" i="12" l="1"/>
  <c r="H135" i="12"/>
  <c r="F135" i="12"/>
  <c r="D135" i="12"/>
  <c r="C135" i="12"/>
  <c r="M135" i="12" s="1"/>
  <c r="E135" i="12"/>
  <c r="G135" i="12"/>
  <c r="F136" i="12" l="1"/>
  <c r="H136" i="12"/>
  <c r="D136" i="12"/>
  <c r="G136" i="12"/>
  <c r="E136" i="12"/>
  <c r="C136" i="12"/>
  <c r="M136" i="12" s="1"/>
  <c r="A137" i="12"/>
  <c r="A138" i="12" l="1"/>
  <c r="E137" i="12"/>
  <c r="C137" i="12"/>
  <c r="M137" i="12" s="1"/>
  <c r="G137" i="12"/>
  <c r="D137" i="12"/>
  <c r="H137" i="12"/>
  <c r="F137" i="12"/>
  <c r="H138" i="12" l="1"/>
  <c r="D138" i="12"/>
  <c r="F138" i="12"/>
  <c r="A139" i="12"/>
  <c r="E138" i="12"/>
  <c r="G138" i="12"/>
  <c r="C138" i="12"/>
  <c r="M138" i="12" s="1"/>
  <c r="H139" i="12" l="1"/>
  <c r="A140" i="12"/>
  <c r="C139" i="12"/>
  <c r="M139" i="12" s="1"/>
  <c r="G139" i="12"/>
  <c r="D139" i="12"/>
  <c r="F139" i="12"/>
  <c r="E139" i="12"/>
  <c r="E140" i="12" l="1"/>
  <c r="H140" i="12"/>
  <c r="F140" i="12"/>
  <c r="C140" i="12"/>
  <c r="M140" i="12" s="1"/>
  <c r="D140" i="12"/>
  <c r="A141" i="12"/>
  <c r="G140" i="12"/>
  <c r="G141" i="12" l="1"/>
  <c r="F141" i="12"/>
  <c r="H141" i="12"/>
  <c r="A142" i="12"/>
  <c r="D141" i="12"/>
  <c r="C141" i="12"/>
  <c r="M141" i="12" s="1"/>
  <c r="E141" i="12"/>
  <c r="F142" i="12" l="1"/>
  <c r="H142" i="12"/>
  <c r="D142" i="12"/>
  <c r="A143" i="12"/>
  <c r="E142" i="12"/>
  <c r="G142" i="12"/>
  <c r="C142" i="12"/>
  <c r="M142" i="12" s="1"/>
  <c r="D143" i="12" l="1"/>
  <c r="C143" i="12"/>
  <c r="M143" i="12" s="1"/>
  <c r="F143" i="12"/>
  <c r="E143" i="12"/>
  <c r="G143" i="12"/>
  <c r="H143" i="12"/>
  <c r="N148" i="12"/>
  <c r="A148" i="12" s="1"/>
  <c r="F148" i="12" l="1"/>
  <c r="E148" i="12"/>
  <c r="D148" i="12"/>
  <c r="H148" i="12"/>
  <c r="G148" i="12"/>
  <c r="A149" i="12"/>
  <c r="C148" i="12"/>
  <c r="M148" i="12" s="1"/>
  <c r="C149" i="12" l="1"/>
  <c r="M149" i="12" s="1"/>
  <c r="D149" i="12"/>
  <c r="A150" i="12"/>
  <c r="E149" i="12"/>
  <c r="F149" i="12"/>
  <c r="G149" i="12"/>
  <c r="H149" i="12"/>
  <c r="H150" i="12" l="1"/>
  <c r="D150" i="12"/>
  <c r="E150" i="12"/>
  <c r="C150" i="12"/>
  <c r="M150" i="12" s="1"/>
  <c r="F150" i="12"/>
  <c r="A151" i="12"/>
  <c r="G150" i="12"/>
  <c r="H151" i="12" l="1"/>
  <c r="D151" i="12"/>
  <c r="C151" i="12"/>
  <c r="M151" i="12" s="1"/>
  <c r="F151" i="12"/>
  <c r="G151" i="12"/>
  <c r="A152" i="12"/>
  <c r="E151" i="12"/>
  <c r="F152" i="12" l="1"/>
  <c r="G152" i="12"/>
  <c r="H152" i="12"/>
  <c r="C152" i="12"/>
  <c r="M152" i="12" s="1"/>
  <c r="D152" i="12"/>
  <c r="A153" i="12"/>
  <c r="E152" i="12"/>
  <c r="F153" i="12" l="1"/>
  <c r="G153" i="12"/>
  <c r="E153" i="12"/>
  <c r="C153" i="12"/>
  <c r="M153" i="12" s="1"/>
  <c r="D153" i="12"/>
  <c r="A154" i="12"/>
  <c r="H153" i="12"/>
  <c r="E154" i="12" l="1"/>
  <c r="H154" i="12"/>
  <c r="A155" i="12"/>
  <c r="C154" i="12"/>
  <c r="M154" i="12" s="1"/>
  <c r="G154" i="12"/>
  <c r="F154" i="12"/>
  <c r="D154" i="12"/>
  <c r="H155" i="12" l="1"/>
  <c r="D155" i="12"/>
  <c r="E155" i="12"/>
  <c r="C155" i="12"/>
  <c r="M155" i="12" s="1"/>
  <c r="F155" i="12"/>
  <c r="A156" i="12"/>
  <c r="G155" i="12"/>
  <c r="F156" i="12" l="1"/>
  <c r="G156" i="12"/>
  <c r="E156" i="12"/>
  <c r="H156" i="12"/>
  <c r="C156" i="12"/>
  <c r="M156" i="12" s="1"/>
  <c r="D156" i="12"/>
  <c r="A157" i="12"/>
  <c r="A158" i="12" l="1"/>
  <c r="H157" i="12"/>
  <c r="G157" i="12"/>
  <c r="F157" i="12"/>
  <c r="E157" i="12"/>
  <c r="C157" i="12"/>
  <c r="M157" i="12" s="1"/>
  <c r="D157" i="12"/>
  <c r="E158" i="12" l="1"/>
  <c r="H158" i="12"/>
  <c r="F158" i="12"/>
  <c r="G158" i="12"/>
  <c r="D158" i="12"/>
  <c r="A159" i="12"/>
  <c r="C158" i="12"/>
  <c r="M158" i="12" s="1"/>
  <c r="C159" i="12" l="1"/>
  <c r="M159" i="12" s="1"/>
  <c r="F159" i="12"/>
  <c r="E159" i="12"/>
  <c r="D159" i="12"/>
  <c r="A160" i="12"/>
  <c r="G159" i="12"/>
  <c r="H159" i="12"/>
  <c r="C160" i="12" l="1"/>
  <c r="M160" i="12" s="1"/>
  <c r="G160" i="12"/>
  <c r="E160" i="12"/>
  <c r="H160" i="12"/>
  <c r="D160" i="12"/>
  <c r="A161" i="12"/>
  <c r="F160" i="12"/>
  <c r="C161" i="12" l="1"/>
  <c r="M161" i="12" s="1"/>
  <c r="A162" i="12"/>
  <c r="F161" i="12"/>
  <c r="G161" i="12"/>
  <c r="H161" i="12"/>
  <c r="D161" i="12"/>
  <c r="E161" i="12"/>
  <c r="A163" i="12" l="1"/>
  <c r="C162" i="12"/>
  <c r="M162" i="12" s="1"/>
  <c r="G162" i="12"/>
  <c r="F162" i="12"/>
  <c r="D162" i="12"/>
  <c r="H162" i="12"/>
  <c r="E162" i="12"/>
  <c r="E163" i="12" l="1"/>
  <c r="D163" i="12"/>
  <c r="C163" i="12"/>
  <c r="M163" i="12" s="1"/>
  <c r="F163" i="12"/>
  <c r="G163" i="12"/>
  <c r="A164" i="12"/>
  <c r="H163" i="12"/>
  <c r="E164" i="12" l="1"/>
  <c r="C164" i="12"/>
  <c r="M164" i="12" s="1"/>
  <c r="H164" i="12"/>
  <c r="G164" i="12"/>
  <c r="A165" i="12"/>
  <c r="D164" i="12"/>
  <c r="F164" i="12"/>
  <c r="F165" i="12" l="1"/>
  <c r="H165" i="12"/>
  <c r="G165" i="12"/>
  <c r="C165" i="12"/>
  <c r="M165" i="12" s="1"/>
  <c r="D165" i="12"/>
  <c r="A166" i="12"/>
  <c r="E165" i="12"/>
  <c r="A167" i="12" l="1"/>
  <c r="D166" i="12"/>
  <c r="C166" i="12"/>
  <c r="M166" i="12" s="1"/>
  <c r="H166" i="12"/>
  <c r="F166" i="12"/>
  <c r="E166" i="12"/>
  <c r="G166" i="12"/>
  <c r="G167" i="12" l="1"/>
  <c r="D167" i="12"/>
  <c r="F167" i="12"/>
  <c r="C167" i="12"/>
  <c r="M167" i="12" s="1"/>
  <c r="H167" i="12"/>
  <c r="A168" i="12"/>
  <c r="E167" i="12"/>
  <c r="A169" i="12" l="1"/>
  <c r="H168" i="12"/>
  <c r="E168" i="12"/>
  <c r="C168" i="12"/>
  <c r="M168" i="12" s="1"/>
  <c r="F168" i="12"/>
  <c r="G168" i="12"/>
  <c r="D168" i="12"/>
  <c r="E169" i="12" l="1"/>
  <c r="F169" i="12"/>
  <c r="C169" i="12"/>
  <c r="M169" i="12" s="1"/>
  <c r="G169" i="12"/>
  <c r="A170" i="12"/>
  <c r="H169" i="12"/>
  <c r="D169" i="12"/>
  <c r="C170" i="12" l="1"/>
  <c r="M170" i="12" s="1"/>
  <c r="F170" i="12"/>
  <c r="A171" i="12"/>
  <c r="D170" i="12"/>
  <c r="H170" i="12"/>
  <c r="G170" i="12"/>
  <c r="E170" i="12"/>
  <c r="C171" i="12" l="1"/>
  <c r="M171" i="12" s="1"/>
  <c r="G171" i="12"/>
  <c r="H171" i="12"/>
  <c r="F171" i="12"/>
  <c r="D171" i="12"/>
  <c r="A172" i="12"/>
  <c r="E171" i="12"/>
  <c r="H172" i="12" l="1"/>
  <c r="D172" i="12"/>
  <c r="G172" i="12"/>
  <c r="F172" i="12"/>
  <c r="A173" i="12"/>
  <c r="C172" i="12"/>
  <c r="M172" i="12" s="1"/>
  <c r="E172" i="12"/>
  <c r="G173" i="12" l="1"/>
  <c r="D173" i="12"/>
  <c r="F173" i="12"/>
  <c r="C173" i="12"/>
  <c r="M173" i="12" s="1"/>
  <c r="E173" i="12"/>
  <c r="A174" i="12"/>
  <c r="H173" i="12"/>
  <c r="G174" i="12" l="1"/>
  <c r="H174" i="12"/>
  <c r="A175" i="12"/>
  <c r="D174" i="12"/>
  <c r="C174" i="12"/>
  <c r="M174" i="12" s="1"/>
  <c r="E174" i="12"/>
  <c r="F174" i="12"/>
  <c r="A176" i="12" l="1"/>
  <c r="D175" i="12"/>
  <c r="G175" i="12"/>
  <c r="H175" i="12"/>
  <c r="F175" i="12"/>
  <c r="E175" i="12"/>
  <c r="C175" i="12"/>
  <c r="M175" i="12" s="1"/>
  <c r="H176" i="12" l="1"/>
  <c r="G176" i="12"/>
  <c r="E176" i="12"/>
  <c r="A177" i="12"/>
  <c r="C176" i="12"/>
  <c r="M176" i="12" s="1"/>
  <c r="D176" i="12"/>
  <c r="F176" i="12"/>
  <c r="H177" i="12" l="1"/>
  <c r="E177" i="12"/>
  <c r="C177" i="12"/>
  <c r="M177" i="12" s="1"/>
  <c r="D177" i="12"/>
  <c r="A178" i="12"/>
  <c r="F177" i="12"/>
  <c r="G177" i="12"/>
  <c r="H178" i="12" l="1"/>
  <c r="E178" i="12"/>
  <c r="G178" i="12"/>
  <c r="C178" i="12"/>
  <c r="M178" i="12" s="1"/>
  <c r="A179" i="12"/>
  <c r="D178" i="12"/>
  <c r="F178" i="12"/>
  <c r="G179" i="12" l="1"/>
  <c r="F179" i="12"/>
  <c r="D179" i="12"/>
  <c r="E179" i="12"/>
  <c r="C179" i="12"/>
  <c r="M179" i="12" s="1"/>
  <c r="H179" i="12"/>
</calcChain>
</file>

<file path=xl/sharedStrings.xml><?xml version="1.0" encoding="utf-8"?>
<sst xmlns="http://schemas.openxmlformats.org/spreadsheetml/2006/main" count="731" uniqueCount="349">
  <si>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</si>
  <si>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</si>
  <si>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</si>
  <si>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</si>
  <si>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</si>
  <si>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</si>
  <si>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</si>
  <si>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</si>
  <si>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</si>
  <si>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</si>
  <si>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</si>
  <si>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</si>
  <si>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</si>
  <si>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</si>
  <si>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</si>
  <si>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</si>
  <si>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</si>
  <si>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</si>
  <si>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</si>
  <si>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</si>
  <si>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</si>
  <si>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</si>
  <si>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</si>
  <si>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</si>
  <si>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</si>
  <si>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</si>
  <si>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</si>
  <si>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</si>
  <si>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</si>
  <si>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</si>
  <si>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</si>
  <si>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</si>
  <si>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</si>
  <si>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</si>
  <si>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</si>
  <si>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</si>
  <si>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</si>
  <si>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</si>
  <si>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</si>
  <si>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</si>
  <si>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</si>
  <si>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</si>
  <si>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</si>
  <si>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</si>
  <si>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</si>
  <si>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</si>
  <si>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</si>
  <si>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</si>
  <si>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</si>
  <si>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</si>
  <si>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</si>
  <si>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</si>
  <si>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</si>
  <si>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</si>
  <si>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</si>
  <si>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</si>
  <si>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</si>
  <si>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</si>
  <si>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</si>
  <si>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</si>
  <si>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</si>
  <si>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</si>
  <si>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</si>
  <si>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</si>
  <si>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</si>
  <si>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</si>
  <si>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</si>
  <si>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</si>
  <si>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</si>
  <si>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</si>
  <si>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</si>
  <si>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</si>
  <si>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</si>
  <si>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</si>
  <si>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</si>
  <si>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</si>
  <si>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</si>
  <si>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</si>
  <si>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</si>
  <si>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</si>
  <si>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</si>
  <si>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</si>
  <si>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</si>
  <si>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</si>
  <si>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</si>
  <si>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</si>
  <si>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</si>
  <si>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</si>
  <si>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</si>
  <si>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</si>
  <si>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</si>
  <si>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</si>
  <si>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</si>
  <si>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</si>
  <si>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</si>
  <si>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</si>
  <si>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</si>
  <si>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</si>
  <si>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</si>
  <si>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</si>
  <si>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</si>
  <si>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</si>
  <si>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</si>
  <si>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</si>
  <si>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</si>
  <si>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</si>
  <si>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</si>
  <si>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</si>
  <si>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</si>
  <si>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</si>
  <si>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</si>
  <si>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</si>
  <si>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</si>
  <si>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</si>
  <si>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</si>
  <si>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</si>
  <si>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</si>
  <si>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</si>
  <si>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</si>
  <si>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</si>
  <si>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</si>
  <si>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</si>
  <si>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</si>
  <si>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</si>
  <si>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</si>
  <si>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</si>
  <si>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</si>
  <si>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</si>
  <si>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</si>
  <si>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</si>
  <si>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</si>
  <si>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</si>
  <si>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</si>
  <si>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</si>
  <si>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</si>
  <si>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</si>
  <si>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</si>
  <si>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</si>
  <si>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</si>
  <si>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</si>
  <si>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</si>
  <si>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</si>
  <si>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</si>
  <si>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</si>
  <si>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</si>
  <si>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</si>
  <si>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</si>
  <si>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</si>
  <si>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</si>
  <si>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</si>
  <si>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</si>
  <si>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</si>
  <si>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</si>
  <si>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</si>
  <si>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</si>
  <si>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</si>
  <si>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</si>
  <si>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</si>
  <si>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</si>
  <si>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</si>
  <si>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</si>
  <si>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</si>
  <si>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</si>
  <si>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</si>
  <si>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</si>
  <si>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</si>
  <si>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</si>
  <si>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</si>
  <si>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</si>
  <si>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</si>
  <si>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</si>
  <si>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</si>
  <si>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</si>
  <si>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</si>
  <si>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</si>
  <si>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</si>
  <si>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</si>
  <si>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</si>
  <si>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</si>
  <si>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</si>
  <si>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</si>
  <si>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</si>
  <si>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</si>
  <si>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</si>
  <si>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</si>
  <si>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</si>
  <si>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</si>
  <si>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</si>
  <si>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</si>
  <si>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</si>
  <si>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</si>
  <si>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</si>
  <si>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</si>
  <si>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</si>
  <si>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</si>
  <si>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</si>
  <si>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</si>
  <si>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</si>
  <si>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</si>
  <si>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</si>
  <si>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</si>
  <si>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</si>
  <si>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</si>
  <si>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</si>
  <si>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</si>
  <si>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</si>
  <si>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</si>
  <si>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</si>
  <si>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</si>
  <si>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</si>
  <si>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</si>
  <si>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</si>
  <si>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</si>
  <si>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</si>
  <si>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</si>
  <si>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</si>
  <si>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</si>
  <si>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</si>
  <si>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</si>
  <si>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</si>
  <si>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</si>
  <si>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</si>
  <si>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</si>
  <si>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</si>
  <si>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</si>
  <si>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</si>
  <si>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</si>
  <si>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</si>
  <si>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</si>
  <si>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</si>
  <si>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</si>
  <si>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</si>
  <si>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</si>
  <si>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</si>
  <si>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</si>
  <si>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</si>
  <si>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</si>
  <si>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</si>
  <si>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</si>
  <si>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</si>
  <si>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</si>
  <si>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</si>
  <si>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</si>
  <si>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</si>
  <si>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</si>
  <si>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</si>
  <si>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</si>
  <si>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</si>
  <si>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</si>
  <si>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</si>
  <si>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DANH SÁCH HỌC VIÊN DỰ THI KẾT THÚC HỌC PHẦN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</si>
  <si>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</si>
  <si>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</si>
  <si>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</si>
  <si>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</si>
  <si>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</si>
  <si>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</si>
  <si>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</si>
  <si>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</si>
  <si>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</si>
  <si>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</si>
  <si>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</si>
  <si>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</si>
  <si>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</si>
  <si>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</si>
  <si>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</si>
  <si>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</si>
  <si>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</si>
  <si>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</si>
  <si>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</si>
  <si>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</si>
  <si>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</si>
  <si>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KỸ THUẬT XÂY DỰNG DÂN DỤNG VÀ CÔNG NGHIỆP</t>
  </si>
  <si>
    <t>MÃ CHUYÊN NGÀNH</t>
  </si>
  <si>
    <t>TÊN CHUYÊN NGÀNH</t>
  </si>
  <si>
    <t xml:space="preserve">            TRƯỜNG ĐẠI HỌC DUY TÂN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</si>
  <si>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</si>
  <si>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</si>
  <si>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</si>
  <si>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</si>
  <si>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</si>
  <si>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</si>
  <si>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</si>
  <si>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</si>
  <si>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</si>
  <si>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</si>
  <si>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</si>
  <si>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</si>
  <si>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</si>
  <si>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</si>
  <si>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</si>
  <si>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</si>
  <si>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</si>
  <si>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</si>
  <si>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</si>
  <si>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</si>
  <si>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</si>
  <si>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</si>
  <si>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</si>
  <si>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</si>
  <si>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</si>
  <si>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</si>
  <si>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</si>
  <si>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Nguyễn Thị Kim Phượng</t>
  </si>
  <si>
    <t>Nam</t>
  </si>
  <si>
    <t>Nữ</t>
  </si>
  <si>
    <t>Thủy</t>
  </si>
  <si>
    <t>K18MBA2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</si>
  <si>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</si>
  <si>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</si>
  <si>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</si>
  <si>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</si>
  <si>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</si>
  <si>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</si>
  <si>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</si>
  <si>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</si>
  <si>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</si>
  <si>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</si>
  <si>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</si>
  <si>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</si>
  <si>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</si>
  <si>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</si>
  <si>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</si>
  <si>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</si>
  <si>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</si>
  <si>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</si>
  <si>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</si>
  <si>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</si>
  <si>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</si>
  <si>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</si>
  <si>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</si>
  <si>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</si>
  <si>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</si>
  <si>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</si>
  <si>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 xml:space="preserve">Thời gian: 18h00 ngày 20/4/2019  </t>
  </si>
  <si>
    <t>K19MBA2</t>
  </si>
  <si>
    <t xml:space="preserve">Phan Vĩnh </t>
  </si>
  <si>
    <t>Tuấn</t>
  </si>
  <si>
    <t xml:space="preserve">Nguyễn Duy </t>
  </si>
  <si>
    <t>Hoàng</t>
  </si>
  <si>
    <t>Hoàng Thị Thanh</t>
  </si>
  <si>
    <t>Hòa</t>
  </si>
  <si>
    <t>Mai Thị</t>
  </si>
  <si>
    <t>PHI500</t>
  </si>
  <si>
    <t>Nguyễn Thị Hồng</t>
  </si>
  <si>
    <t>Linh</t>
  </si>
  <si>
    <t>Trần Thị Ngọc</t>
  </si>
  <si>
    <t>Bích</t>
  </si>
  <si>
    <t>Lê Văn Đính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</si>
</sst>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7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49" fontId="67" fillId="0" borderId="3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3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3" xfId="0" applyFont="1" applyFill="1" applyBorder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9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9"/>
  <sheetViews>
    <sheetView zoomScaleNormal="100" zoomScaleSheetLayoutView="70" workbookViewId="0">
      <selection activeCell="L7" sqref="L7:L12"/>
    </sheetView>
  </sheetViews>
  <sheetFormatPr defaultRowHeight="12.75"/>
  <cols>
    <col min="1" max="1" width="5.5703125" style="9" bestFit="1" customWidth="1"/>
    <col min="2" max="2" width="11.140625" style="8" customWidth="1"/>
    <col min="3" max="3" width="17.7109375" style="9" bestFit="1" customWidth="1"/>
    <col min="4" max="4" width="9.140625" style="18"/>
    <col min="5" max="5" width="7.425781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43" t="s">
        <v>35</v>
      </c>
      <c r="B1" s="243"/>
      <c r="C1" s="243"/>
      <c r="D1" s="243" t="s">
        <v>250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74" t="s">
        <v>246</v>
      </c>
      <c r="R1" s="72" t="s">
        <v>335</v>
      </c>
      <c r="S1" s="9"/>
      <c r="T1" s="9" t="str">
        <f>R1&amp;" - HK" &amp; R3 &amp; " - "&amp;G3&amp; " - "&amp;G2</f>
        <v>K19MBA2 - HK1 - PHI500 - TRIẾT HỌC</v>
      </c>
      <c r="U1" s="78"/>
    </row>
    <row r="2" spans="1:29">
      <c r="A2" s="243" t="s">
        <v>22</v>
      </c>
      <c r="B2" s="243"/>
      <c r="C2" s="243"/>
      <c r="D2" s="72"/>
      <c r="E2" s="72"/>
      <c r="F2" s="101" t="s">
        <v>157</v>
      </c>
      <c r="G2" s="95" t="str">
        <f>VLOOKUP($G$3,CODEMON!$C$3:$D$65535,2,0)</f>
        <v>TRIẾT HỌC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VLOOKUP($G$3,CODEMON!$C$3:$E$65535,3,0)</f>
        <v>4</v>
      </c>
      <c r="S2" s="9"/>
      <c r="T2" s="10"/>
    </row>
    <row r="3" spans="1:29" ht="26.25" customHeight="1">
      <c r="A3" s="247">
        <v>3</v>
      </c>
      <c r="B3" s="248"/>
      <c r="C3" s="248"/>
      <c r="D3" s="248"/>
      <c r="E3" s="102"/>
      <c r="F3" s="74" t="s">
        <v>151</v>
      </c>
      <c r="G3" s="73" t="s">
        <v>343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307</v>
      </c>
    </row>
    <row r="4" spans="1:29" ht="13.5">
      <c r="A4" s="99" t="s">
        <v>334</v>
      </c>
      <c r="B4" s="73"/>
      <c r="C4" s="99"/>
      <c r="D4" s="73"/>
      <c r="E4" s="100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46" t="s">
        <v>0</v>
      </c>
      <c r="B5" s="245" t="s">
        <v>19</v>
      </c>
      <c r="C5" s="244" t="s">
        <v>14</v>
      </c>
      <c r="D5" s="244" t="s">
        <v>15</v>
      </c>
      <c r="E5" s="245" t="s">
        <v>247</v>
      </c>
      <c r="F5" s="245" t="s">
        <v>20</v>
      </c>
      <c r="G5" s="249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45" t="s">
        <v>34</v>
      </c>
      <c r="S5" s="245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46"/>
      <c r="B6" s="246"/>
      <c r="C6" s="244"/>
      <c r="D6" s="244"/>
      <c r="E6" s="246"/>
      <c r="F6" s="246"/>
      <c r="G6" s="250"/>
      <c r="H6" s="49">
        <v>0.15</v>
      </c>
      <c r="I6" s="49">
        <v>0</v>
      </c>
      <c r="J6" s="49">
        <v>0.15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</v>
      </c>
      <c r="Q6" s="49">
        <f>SUM(H6:P6)</f>
        <v>1</v>
      </c>
      <c r="R6" s="245"/>
      <c r="S6" s="245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>
      <c r="A7" s="91">
        <v>1</v>
      </c>
      <c r="B7" s="234">
        <v>24312103391</v>
      </c>
      <c r="C7" s="235" t="s">
        <v>336</v>
      </c>
      <c r="D7" s="236" t="s">
        <v>337</v>
      </c>
      <c r="E7" s="232" t="s">
        <v>304</v>
      </c>
      <c r="F7" s="237">
        <v>29846</v>
      </c>
      <c r="G7" s="232" t="s">
        <v>335</v>
      </c>
      <c r="H7" s="87">
        <v>7</v>
      </c>
      <c r="I7" s="87"/>
      <c r="J7" s="87">
        <v>7</v>
      </c>
      <c r="K7" s="87"/>
      <c r="L7" s="87">
        <v>7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7.5</v>
      </c>
      <c r="R7" s="92" t="str">
        <f t="shared" ref="R7:R40" si="0">VLOOKUP(Q7,$U:$V,2,0)</f>
        <v>Bảy Phẩy Năm</v>
      </c>
      <c r="S7" s="92">
        <v>0</v>
      </c>
      <c r="T7" s="209"/>
      <c r="U7" s="80">
        <v>1</v>
      </c>
      <c r="V7" s="80" t="s">
        <v>27</v>
      </c>
      <c r="Z7" s="9">
        <v>401</v>
      </c>
      <c r="AA7" s="9">
        <v>2</v>
      </c>
      <c r="AB7" s="9" t="str">
        <f t="shared" ref="AB7:AB44" si="1">IF(AA7=1,Z7,Z7&amp;"/1-"&amp;Z7&amp;"/2")</f>
        <v>401/1-401/2</v>
      </c>
      <c r="AC7" s="9" t="str">
        <f t="shared" ref="AC7:AC44" si="2">IF(ISERROR(SEARCH(Z7,AC6)),AC6,SUBSTITUTE(AC6,Z7,AB7))</f>
        <v>313-314-413-414-307-308-407</v>
      </c>
    </row>
    <row r="8" spans="1:29">
      <c r="A8" s="91">
        <v>2</v>
      </c>
      <c r="B8" s="234">
        <v>24312103366</v>
      </c>
      <c r="C8" s="235" t="s">
        <v>338</v>
      </c>
      <c r="D8" s="236" t="s">
        <v>339</v>
      </c>
      <c r="E8" s="232" t="s">
        <v>304</v>
      </c>
      <c r="F8" s="237">
        <v>32983</v>
      </c>
      <c r="G8" s="232" t="s">
        <v>335</v>
      </c>
      <c r="H8" s="87">
        <v>7</v>
      </c>
      <c r="I8" s="87"/>
      <c r="J8" s="87">
        <v>7</v>
      </c>
      <c r="K8" s="87"/>
      <c r="L8" s="87">
        <v>7</v>
      </c>
      <c r="M8" s="87"/>
      <c r="N8" s="87"/>
      <c r="O8" s="87"/>
      <c r="P8" s="86">
        <v>8</v>
      </c>
      <c r="Q8" s="86">
        <f t="shared" ref="Q8:Q40" si="3">IF(OR(ISNUMBER(P8)=FALSE,$Q$6&lt;&gt;100%,P8&lt;1),0,ROUND(SUMPRODUCT($H$6:$P$6,H8:P8),1))</f>
        <v>7.5</v>
      </c>
      <c r="R8" s="92" t="str">
        <f t="shared" si="0"/>
        <v>Bảy Phẩy Năm</v>
      </c>
      <c r="S8" s="92">
        <v>0</v>
      </c>
      <c r="T8" s="209"/>
      <c r="U8" s="80">
        <v>2</v>
      </c>
      <c r="V8" s="80" t="s">
        <v>2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>
      <c r="A9" s="91">
        <v>3</v>
      </c>
      <c r="B9" s="234">
        <v>24302103365</v>
      </c>
      <c r="C9" s="235" t="s">
        <v>340</v>
      </c>
      <c r="D9" s="236" t="s">
        <v>341</v>
      </c>
      <c r="E9" s="232" t="s">
        <v>305</v>
      </c>
      <c r="F9" s="237">
        <v>30738</v>
      </c>
      <c r="G9" s="232" t="s">
        <v>335</v>
      </c>
      <c r="H9" s="87">
        <v>8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8</v>
      </c>
      <c r="Q9" s="86">
        <f t="shared" si="3"/>
        <v>8</v>
      </c>
      <c r="R9" s="92" t="str">
        <f t="shared" si="0"/>
        <v>Tám</v>
      </c>
      <c r="S9" s="92">
        <v>0</v>
      </c>
      <c r="T9" s="209"/>
      <c r="U9" s="80">
        <v>3</v>
      </c>
      <c r="V9" s="80" t="s">
        <v>3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>
      <c r="A10" s="91">
        <v>4</v>
      </c>
      <c r="B10" s="234">
        <v>24302103388</v>
      </c>
      <c r="C10" s="235" t="s">
        <v>342</v>
      </c>
      <c r="D10" s="236" t="s">
        <v>306</v>
      </c>
      <c r="E10" s="232" t="s">
        <v>305</v>
      </c>
      <c r="F10" s="237">
        <v>27619</v>
      </c>
      <c r="G10" s="232" t="s">
        <v>335</v>
      </c>
      <c r="H10" s="87">
        <v>0</v>
      </c>
      <c r="I10" s="87"/>
      <c r="J10" s="87">
        <v>0</v>
      </c>
      <c r="K10" s="87"/>
      <c r="L10" s="87">
        <v>0</v>
      </c>
      <c r="M10" s="87"/>
      <c r="N10" s="87"/>
      <c r="O10" s="87"/>
      <c r="P10" s="86">
        <v>0</v>
      </c>
      <c r="Q10" s="86">
        <f t="shared" si="3"/>
        <v>0</v>
      </c>
      <c r="R10" s="92" t="str">
        <f t="shared" si="0"/>
        <v>Không</v>
      </c>
      <c r="S10" s="92">
        <v>0</v>
      </c>
      <c r="T10" s="209"/>
      <c r="U10" s="80">
        <v>4</v>
      </c>
      <c r="V10" s="80" t="s">
        <v>28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91">
        <v>5</v>
      </c>
      <c r="B11" s="234">
        <v>24302103362</v>
      </c>
      <c r="C11" s="235" t="s">
        <v>346</v>
      </c>
      <c r="D11" s="236" t="s">
        <v>347</v>
      </c>
      <c r="E11" s="232" t="s">
        <v>305</v>
      </c>
      <c r="F11" s="237">
        <v>34164</v>
      </c>
      <c r="G11" s="232" t="s">
        <v>335</v>
      </c>
      <c r="H11" s="87">
        <v>7</v>
      </c>
      <c r="I11" s="87"/>
      <c r="J11" s="87">
        <v>7</v>
      </c>
      <c r="K11" s="87"/>
      <c r="L11" s="87">
        <v>7</v>
      </c>
      <c r="M11" s="87"/>
      <c r="N11" s="87"/>
      <c r="O11" s="87"/>
      <c r="P11" s="86">
        <v>8</v>
      </c>
      <c r="Q11" s="86">
        <f t="shared" si="3"/>
        <v>7.5</v>
      </c>
      <c r="R11" s="92" t="str">
        <f t="shared" si="0"/>
        <v>Bảy Phẩy Năm</v>
      </c>
      <c r="S11" s="92">
        <v>0</v>
      </c>
      <c r="T11" s="209"/>
      <c r="U11" s="80">
        <v>5</v>
      </c>
      <c r="V11" s="80" t="s">
        <v>29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91">
        <v>6</v>
      </c>
      <c r="B12" s="234">
        <v>24302103393</v>
      </c>
      <c r="C12" s="235" t="s">
        <v>344</v>
      </c>
      <c r="D12" s="236" t="s">
        <v>345</v>
      </c>
      <c r="E12" s="232" t="s">
        <v>305</v>
      </c>
      <c r="F12" s="237">
        <v>31617</v>
      </c>
      <c r="G12" s="232" t="s">
        <v>335</v>
      </c>
      <c r="H12" s="87">
        <v>8</v>
      </c>
      <c r="I12" s="87"/>
      <c r="J12" s="87">
        <v>8</v>
      </c>
      <c r="K12" s="87"/>
      <c r="L12" s="87">
        <v>8</v>
      </c>
      <c r="M12" s="87"/>
      <c r="N12" s="87"/>
      <c r="O12" s="87"/>
      <c r="P12" s="86">
        <v>8</v>
      </c>
      <c r="Q12" s="86">
        <f t="shared" si="3"/>
        <v>8</v>
      </c>
      <c r="R12" s="92" t="str">
        <f t="shared" si="0"/>
        <v>Tám</v>
      </c>
      <c r="S12" s="92">
        <v>0</v>
      </c>
      <c r="T12" s="209"/>
      <c r="U12" s="80">
        <v>7</v>
      </c>
      <c r="V12" s="80" t="s">
        <v>30</v>
      </c>
      <c r="Z12" s="9">
        <v>703</v>
      </c>
      <c r="AA12" s="9">
        <v>1</v>
      </c>
      <c r="AB12" s="9">
        <f t="shared" si="1"/>
        <v>703</v>
      </c>
      <c r="AC12" s="9" t="str">
        <f t="shared" si="2"/>
        <v>313-314-413-414-307-308-407</v>
      </c>
    </row>
    <row r="13" spans="1:29">
      <c r="A13" s="91">
        <v>7</v>
      </c>
      <c r="B13" s="234"/>
      <c r="C13" s="235"/>
      <c r="D13" s="236"/>
      <c r="E13" s="232"/>
      <c r="F13" s="237"/>
      <c r="G13" s="213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>
        <v>0</v>
      </c>
      <c r="T13" s="209"/>
      <c r="U13" s="80" t="s">
        <v>37</v>
      </c>
      <c r="V13" s="80" t="s">
        <v>38</v>
      </c>
      <c r="Z13" s="9" t="s">
        <v>160</v>
      </c>
      <c r="AA13" s="9">
        <v>1</v>
      </c>
      <c r="AB13" s="9" t="str">
        <f t="shared" si="1"/>
        <v>801A</v>
      </c>
      <c r="AC13" s="9" t="str">
        <f t="shared" si="2"/>
        <v>313-314-413-414-307-308-407</v>
      </c>
    </row>
    <row r="14" spans="1:29">
      <c r="A14" s="91">
        <v>8</v>
      </c>
      <c r="B14" s="234"/>
      <c r="C14" s="235"/>
      <c r="D14" s="236"/>
      <c r="E14" s="232"/>
      <c r="F14" s="237"/>
      <c r="G14" s="213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>
        <v>0</v>
      </c>
      <c r="T14" s="209"/>
      <c r="U14" s="80" t="s">
        <v>4</v>
      </c>
      <c r="V14" s="80" t="s">
        <v>32</v>
      </c>
      <c r="Z14" s="9" t="s">
        <v>161</v>
      </c>
      <c r="AA14" s="9">
        <v>1</v>
      </c>
      <c r="AB14" s="9" t="str">
        <f t="shared" si="1"/>
        <v>801B</v>
      </c>
      <c r="AC14" s="9" t="str">
        <f t="shared" si="2"/>
        <v>313-314-413-414-307-308-407</v>
      </c>
    </row>
    <row r="15" spans="1:29">
      <c r="A15" s="91">
        <v>9</v>
      </c>
      <c r="B15" s="234"/>
      <c r="C15" s="235"/>
      <c r="D15" s="236"/>
      <c r="E15" s="232"/>
      <c r="F15" s="237"/>
      <c r="G15" s="213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>
        <v>0</v>
      </c>
      <c r="T15" s="209"/>
      <c r="U15" s="80">
        <v>0</v>
      </c>
      <c r="V15" s="80" t="s">
        <v>26</v>
      </c>
      <c r="Z15" s="9">
        <v>802</v>
      </c>
      <c r="AA15" s="9">
        <v>1</v>
      </c>
      <c r="AB15" s="9">
        <f t="shared" si="1"/>
        <v>802</v>
      </c>
      <c r="AC15" s="9" t="str">
        <f t="shared" si="2"/>
        <v>313-314-413-414-307-308-407</v>
      </c>
    </row>
    <row r="16" spans="1:29">
      <c r="A16" s="91">
        <v>10</v>
      </c>
      <c r="B16" s="234"/>
      <c r="C16" s="235"/>
      <c r="D16" s="236"/>
      <c r="E16" s="232"/>
      <c r="F16" s="237"/>
      <c r="G16" s="213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>
        <v>0</v>
      </c>
      <c r="T16" s="209"/>
      <c r="U16" s="80" t="s">
        <v>41</v>
      </c>
      <c r="V16" s="80" t="s">
        <v>42</v>
      </c>
      <c r="Z16" s="9">
        <v>803</v>
      </c>
      <c r="AA16" s="9">
        <v>1</v>
      </c>
      <c r="AB16" s="9">
        <f t="shared" si="1"/>
        <v>803</v>
      </c>
      <c r="AC16" s="9" t="str">
        <f t="shared" si="2"/>
        <v>313-314-413-414-307-308-407</v>
      </c>
    </row>
    <row r="17" spans="1:29">
      <c r="A17" s="91">
        <v>11</v>
      </c>
      <c r="B17" s="234"/>
      <c r="C17" s="235"/>
      <c r="D17" s="236"/>
      <c r="E17" s="232"/>
      <c r="F17" s="237"/>
      <c r="G17" s="213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>
        <v>0</v>
      </c>
      <c r="T17" s="209"/>
      <c r="U17" s="80">
        <v>8</v>
      </c>
      <c r="V17" s="80" t="s">
        <v>43</v>
      </c>
      <c r="Z17" s="9" t="s">
        <v>162</v>
      </c>
      <c r="AA17" s="9">
        <v>1</v>
      </c>
      <c r="AB17" s="9" t="str">
        <f t="shared" si="1"/>
        <v>901A</v>
      </c>
      <c r="AC17" s="9" t="str">
        <f t="shared" si="2"/>
        <v>313-314-413-414-307-308-407</v>
      </c>
    </row>
    <row r="18" spans="1:29">
      <c r="A18" s="91">
        <v>12</v>
      </c>
      <c r="B18" s="234"/>
      <c r="C18" s="235"/>
      <c r="D18" s="236"/>
      <c r="E18" s="232"/>
      <c r="F18" s="237"/>
      <c r="G18" s="213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>
        <v>0</v>
      </c>
      <c r="T18" s="209"/>
      <c r="U18" s="80">
        <v>6</v>
      </c>
      <c r="V18" s="80" t="s">
        <v>44</v>
      </c>
      <c r="Z18" s="9" t="s">
        <v>163</v>
      </c>
      <c r="AA18" s="9">
        <v>1</v>
      </c>
      <c r="AB18" s="9" t="str">
        <f t="shared" si="1"/>
        <v>901B</v>
      </c>
      <c r="AC18" s="9" t="str">
        <f t="shared" si="2"/>
        <v>313-314-413-414-307-308-407</v>
      </c>
    </row>
    <row r="19" spans="1:29">
      <c r="A19" s="91">
        <v>13</v>
      </c>
      <c r="B19" s="234"/>
      <c r="C19" s="235"/>
      <c r="D19" s="236"/>
      <c r="E19" s="232"/>
      <c r="F19" s="237"/>
      <c r="G19" s="213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>
        <v>0</v>
      </c>
      <c r="T19" s="209"/>
      <c r="U19" s="80">
        <v>9</v>
      </c>
      <c r="V19" s="80" t="s">
        <v>45</v>
      </c>
      <c r="Z19" s="9">
        <v>902</v>
      </c>
      <c r="AA19" s="9">
        <v>1</v>
      </c>
      <c r="AB19" s="9">
        <f t="shared" si="1"/>
        <v>902</v>
      </c>
      <c r="AC19" s="9" t="str">
        <f t="shared" si="2"/>
        <v>313-314-413-414-307-308-407</v>
      </c>
    </row>
    <row r="20" spans="1:29">
      <c r="A20" s="91">
        <v>14</v>
      </c>
      <c r="B20" s="234"/>
      <c r="C20" s="235"/>
      <c r="D20" s="236"/>
      <c r="E20" s="232"/>
      <c r="F20" s="237"/>
      <c r="G20" s="213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>
        <v>0</v>
      </c>
      <c r="T20" s="209"/>
      <c r="U20" s="80" t="s">
        <v>46</v>
      </c>
      <c r="V20" s="80" t="s">
        <v>47</v>
      </c>
      <c r="Z20" s="9">
        <v>903</v>
      </c>
      <c r="AA20" s="9">
        <v>1</v>
      </c>
      <c r="AB20" s="9">
        <f t="shared" si="1"/>
        <v>903</v>
      </c>
      <c r="AC20" s="9" t="str">
        <f t="shared" si="2"/>
        <v>313-314-413-414-307-308-407</v>
      </c>
    </row>
    <row r="21" spans="1:29">
      <c r="A21" s="91">
        <v>15</v>
      </c>
      <c r="B21" s="234"/>
      <c r="C21" s="235"/>
      <c r="D21" s="236"/>
      <c r="E21" s="232"/>
      <c r="F21" s="237"/>
      <c r="G21" s="213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>
        <v>0</v>
      </c>
      <c r="T21" s="209"/>
      <c r="U21" s="80">
        <v>1.1000000000000001</v>
      </c>
      <c r="V21" s="80" t="s">
        <v>55</v>
      </c>
      <c r="Z21" s="9">
        <v>1002</v>
      </c>
      <c r="AA21" s="9">
        <v>1</v>
      </c>
      <c r="AB21" s="9">
        <f t="shared" si="1"/>
        <v>1002</v>
      </c>
      <c r="AC21" s="9" t="str">
        <f t="shared" si="2"/>
        <v>313-314-413-414-307-308-407</v>
      </c>
    </row>
    <row r="22" spans="1:29">
      <c r="A22" s="91">
        <v>16</v>
      </c>
      <c r="B22" s="234"/>
      <c r="C22" s="235"/>
      <c r="D22" s="236"/>
      <c r="E22" s="232"/>
      <c r="F22" s="237"/>
      <c r="G22" s="213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>
        <v>0</v>
      </c>
      <c r="T22" s="209"/>
      <c r="U22" s="80">
        <v>1.2</v>
      </c>
      <c r="V22" s="80" t="s">
        <v>56</v>
      </c>
      <c r="Z22" s="9">
        <v>1003</v>
      </c>
      <c r="AA22" s="9">
        <v>1</v>
      </c>
      <c r="AB22" s="9">
        <f t="shared" si="1"/>
        <v>1003</v>
      </c>
      <c r="AC22" s="9" t="str">
        <f t="shared" si="2"/>
        <v>313-314-413-414-307-308-407</v>
      </c>
    </row>
    <row r="23" spans="1:29">
      <c r="A23" s="91">
        <v>17</v>
      </c>
      <c r="B23" s="234"/>
      <c r="C23" s="235"/>
      <c r="D23" s="236"/>
      <c r="E23" s="232"/>
      <c r="F23" s="237"/>
      <c r="G23" s="213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>
        <v>0</v>
      </c>
      <c r="T23" s="209"/>
      <c r="U23" s="80">
        <v>1.3</v>
      </c>
      <c r="V23" s="80" t="s">
        <v>57</v>
      </c>
      <c r="Z23" s="9">
        <v>1101</v>
      </c>
      <c r="AA23" s="9">
        <v>2</v>
      </c>
      <c r="AB23" s="9" t="str">
        <f t="shared" si="1"/>
        <v>1101/1-1101/2</v>
      </c>
      <c r="AC23" s="9" t="str">
        <f t="shared" si="2"/>
        <v>313-314-413-414-307-308-407</v>
      </c>
    </row>
    <row r="24" spans="1:29">
      <c r="A24" s="91">
        <v>18</v>
      </c>
      <c r="B24" s="234"/>
      <c r="C24" s="235"/>
      <c r="D24" s="236"/>
      <c r="E24" s="232"/>
      <c r="F24" s="237"/>
      <c r="G24" s="213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>
        <v>0</v>
      </c>
      <c r="T24" s="209"/>
      <c r="U24" s="80">
        <v>1.4</v>
      </c>
      <c r="V24" s="80" t="s">
        <v>58</v>
      </c>
      <c r="Z24" s="9">
        <v>1102</v>
      </c>
      <c r="AA24" s="9">
        <v>1</v>
      </c>
      <c r="AB24" s="9">
        <f t="shared" si="1"/>
        <v>1102</v>
      </c>
      <c r="AC24" s="9" t="str">
        <f t="shared" si="2"/>
        <v>313-314-413-414-307-308-407</v>
      </c>
    </row>
    <row r="25" spans="1:29">
      <c r="A25" s="91">
        <v>19</v>
      </c>
      <c r="B25" s="234"/>
      <c r="C25" s="235"/>
      <c r="D25" s="236"/>
      <c r="E25" s="232"/>
      <c r="F25" s="237"/>
      <c r="G25" s="213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>
        <v>0</v>
      </c>
      <c r="T25" s="209"/>
      <c r="U25" s="80">
        <v>1.5</v>
      </c>
      <c r="V25" s="80" t="s">
        <v>59</v>
      </c>
      <c r="Z25" s="9">
        <v>1201</v>
      </c>
      <c r="AA25" s="9">
        <v>2</v>
      </c>
      <c r="AB25" s="9" t="str">
        <f t="shared" si="1"/>
        <v>1201/1-1201/2</v>
      </c>
      <c r="AC25" s="9" t="str">
        <f t="shared" si="2"/>
        <v>313-314-413-414-307-308-407</v>
      </c>
    </row>
    <row r="26" spans="1:29">
      <c r="A26" s="91">
        <v>20</v>
      </c>
      <c r="B26" s="234"/>
      <c r="C26" s="235"/>
      <c r="D26" s="236"/>
      <c r="E26" s="232"/>
      <c r="F26" s="237"/>
      <c r="G26" s="213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>
        <v>0</v>
      </c>
      <c r="T26" s="209"/>
      <c r="U26" s="80">
        <v>1.6</v>
      </c>
      <c r="V26" s="80" t="s">
        <v>60</v>
      </c>
      <c r="Z26" s="9">
        <v>207</v>
      </c>
      <c r="AA26" s="9">
        <v>1</v>
      </c>
      <c r="AB26" s="9">
        <f t="shared" si="1"/>
        <v>207</v>
      </c>
      <c r="AC26" s="9" t="str">
        <f t="shared" si="2"/>
        <v>313-314-413-414-307-308-407</v>
      </c>
    </row>
    <row r="27" spans="1:29">
      <c r="A27" s="91">
        <v>21</v>
      </c>
      <c r="B27" s="234"/>
      <c r="C27" s="235"/>
      <c r="D27" s="236"/>
      <c r="E27" s="232"/>
      <c r="F27" s="237"/>
      <c r="G27" s="213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>
        <v>0</v>
      </c>
      <c r="T27" s="209"/>
      <c r="U27" s="80">
        <v>1.7</v>
      </c>
      <c r="V27" s="80" t="s">
        <v>61</v>
      </c>
      <c r="Z27" s="9">
        <v>208</v>
      </c>
      <c r="AA27" s="9">
        <v>4</v>
      </c>
      <c r="AB27" s="9" t="str">
        <f t="shared" si="1"/>
        <v>208/1-208/2</v>
      </c>
      <c r="AC27" s="9" t="str">
        <f t="shared" si="2"/>
        <v>313-314-413-414-307-308-407</v>
      </c>
    </row>
    <row r="28" spans="1:29">
      <c r="A28" s="91">
        <v>22</v>
      </c>
      <c r="B28" s="234"/>
      <c r="C28" s="235"/>
      <c r="D28" s="236"/>
      <c r="E28" s="232"/>
      <c r="F28" s="237"/>
      <c r="G28" s="213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>
        <v>0</v>
      </c>
      <c r="T28" s="209"/>
      <c r="U28" s="80">
        <v>1.8</v>
      </c>
      <c r="V28" s="80" t="s">
        <v>62</v>
      </c>
      <c r="Z28" s="9">
        <v>213</v>
      </c>
      <c r="AA28" s="9">
        <v>2</v>
      </c>
      <c r="AB28" s="9" t="str">
        <f t="shared" si="1"/>
        <v>213/1-213/2</v>
      </c>
      <c r="AC28" s="9" t="str">
        <f t="shared" si="2"/>
        <v>313-314-413-414-307-308-407</v>
      </c>
    </row>
    <row r="29" spans="1:29">
      <c r="A29" s="91">
        <v>23</v>
      </c>
      <c r="B29" s="234"/>
      <c r="C29" s="235"/>
      <c r="D29" s="236"/>
      <c r="E29" s="232"/>
      <c r="F29" s="237"/>
      <c r="G29" s="213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>
        <v>0</v>
      </c>
      <c r="T29" s="209"/>
      <c r="U29" s="80">
        <v>1.9</v>
      </c>
      <c r="V29" s="80" t="s">
        <v>63</v>
      </c>
      <c r="Z29" s="9">
        <v>214</v>
      </c>
      <c r="AA29" s="9">
        <v>2</v>
      </c>
      <c r="AB29" s="9" t="str">
        <f t="shared" si="1"/>
        <v>214/1-214/2</v>
      </c>
      <c r="AC29" s="9" t="str">
        <f t="shared" si="2"/>
        <v>313-314-413-414-307-308-407</v>
      </c>
    </row>
    <row r="30" spans="1:29">
      <c r="A30" s="91">
        <v>24</v>
      </c>
      <c r="B30" s="234"/>
      <c r="C30" s="235"/>
      <c r="D30" s="236"/>
      <c r="E30" s="232"/>
      <c r="F30" s="237"/>
      <c r="G30" s="213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>
        <v>0</v>
      </c>
      <c r="T30" s="209"/>
      <c r="U30" s="80">
        <v>2.1</v>
      </c>
      <c r="V30" s="80" t="s">
        <v>64</v>
      </c>
      <c r="Z30" s="9">
        <v>306</v>
      </c>
      <c r="AA30" s="9">
        <v>1</v>
      </c>
      <c r="AB30" s="9">
        <f t="shared" si="1"/>
        <v>306</v>
      </c>
      <c r="AC30" s="9" t="str">
        <f t="shared" si="2"/>
        <v>313-314-413-414-307-308-407</v>
      </c>
    </row>
    <row r="31" spans="1:29">
      <c r="A31" s="91">
        <v>25</v>
      </c>
      <c r="B31" s="234"/>
      <c r="C31" s="235"/>
      <c r="D31" s="236"/>
      <c r="E31" s="232"/>
      <c r="F31" s="237"/>
      <c r="G31" s="213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>
        <v>0</v>
      </c>
      <c r="T31" s="209"/>
      <c r="U31" s="80">
        <v>2.2000000000000002</v>
      </c>
      <c r="V31" s="80" t="s">
        <v>65</v>
      </c>
      <c r="Z31" s="9">
        <v>307</v>
      </c>
      <c r="AA31" s="9">
        <v>2</v>
      </c>
      <c r="AB31" s="9" t="str">
        <f t="shared" si="1"/>
        <v>307/1-307/2</v>
      </c>
      <c r="AC31" s="9" t="str">
        <f t="shared" si="2"/>
        <v>313-314-413-414-307/1-307/2-308-407</v>
      </c>
    </row>
    <row r="32" spans="1:29">
      <c r="A32" s="91">
        <v>26</v>
      </c>
      <c r="B32" s="234"/>
      <c r="C32" s="235"/>
      <c r="D32" s="236"/>
      <c r="E32" s="232"/>
      <c r="F32" s="237"/>
      <c r="G32" s="213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>
        <v>0</v>
      </c>
      <c r="T32" s="209"/>
      <c r="U32" s="80">
        <v>2.2999999999999998</v>
      </c>
      <c r="V32" s="80" t="s">
        <v>66</v>
      </c>
      <c r="Z32" s="9">
        <v>308</v>
      </c>
      <c r="AA32" s="9">
        <v>2</v>
      </c>
      <c r="AB32" s="9" t="str">
        <f t="shared" si="1"/>
        <v>308/1-308/2</v>
      </c>
      <c r="AC32" s="9" t="str">
        <f t="shared" si="2"/>
        <v>313-314-413-414-307/1-307/2-308/1-308/2-407</v>
      </c>
    </row>
    <row r="33" spans="1:29">
      <c r="A33" s="91">
        <v>27</v>
      </c>
      <c r="B33" s="234"/>
      <c r="C33" s="235"/>
      <c r="D33" s="236"/>
      <c r="E33" s="232"/>
      <c r="F33" s="237"/>
      <c r="G33" s="213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>
        <v>0</v>
      </c>
      <c r="T33" s="209"/>
      <c r="U33" s="80">
        <v>2.4</v>
      </c>
      <c r="V33" s="80" t="s">
        <v>67</v>
      </c>
      <c r="Z33" s="9">
        <v>313</v>
      </c>
      <c r="AA33" s="9">
        <v>2</v>
      </c>
      <c r="AB33" s="9" t="str">
        <f t="shared" si="1"/>
        <v>313/1-313/2</v>
      </c>
      <c r="AC33" s="9" t="str">
        <f t="shared" si="2"/>
        <v>313/1-313/2-314-413-414-307/1-307/2-308/1-308/2-407</v>
      </c>
    </row>
    <row r="34" spans="1:29">
      <c r="A34" s="91">
        <v>28</v>
      </c>
      <c r="B34" s="234"/>
      <c r="C34" s="235"/>
      <c r="D34" s="236"/>
      <c r="E34" s="232"/>
      <c r="F34" s="237"/>
      <c r="G34" s="213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>
        <v>0</v>
      </c>
      <c r="T34" s="209"/>
      <c r="U34" s="80">
        <v>2.5</v>
      </c>
      <c r="V34" s="80" t="s">
        <v>68</v>
      </c>
      <c r="Z34" s="9">
        <v>314</v>
      </c>
      <c r="AA34" s="9">
        <v>2</v>
      </c>
      <c r="AB34" s="9" t="str">
        <f t="shared" si="1"/>
        <v>314/1-314/2</v>
      </c>
      <c r="AC34" s="9" t="str">
        <f t="shared" si="2"/>
        <v>313/1-313/2-314/1-314/2-413-414-307/1-307/2-308/1-308/2-407</v>
      </c>
    </row>
    <row r="35" spans="1:29">
      <c r="A35" s="91">
        <v>29</v>
      </c>
      <c r="B35" s="234"/>
      <c r="C35" s="235"/>
      <c r="D35" s="236"/>
      <c r="E35" s="232"/>
      <c r="F35" s="237"/>
      <c r="G35" s="213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>
        <v>0</v>
      </c>
      <c r="T35" s="209"/>
      <c r="U35" s="80">
        <v>2.6</v>
      </c>
      <c r="V35" s="80" t="s">
        <v>69</v>
      </c>
      <c r="Z35" s="9">
        <v>406</v>
      </c>
      <c r="AA35" s="9">
        <v>1</v>
      </c>
      <c r="AB35" s="9">
        <f t="shared" si="1"/>
        <v>406</v>
      </c>
      <c r="AC35" s="9" t="str">
        <f t="shared" si="2"/>
        <v>313/1-313/2-314/1-314/2-413-414-307/1-307/2-308/1-308/2-407</v>
      </c>
    </row>
    <row r="36" spans="1:29">
      <c r="A36" s="91">
        <v>30</v>
      </c>
      <c r="B36" s="234"/>
      <c r="C36" s="235"/>
      <c r="D36" s="236"/>
      <c r="E36" s="232"/>
      <c r="F36" s="237"/>
      <c r="G36" s="213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>
        <v>0</v>
      </c>
      <c r="T36" s="209"/>
      <c r="U36" s="80">
        <v>2.7</v>
      </c>
      <c r="V36" s="80" t="s">
        <v>70</v>
      </c>
      <c r="Z36" s="9">
        <v>407</v>
      </c>
      <c r="AA36" s="9">
        <v>2</v>
      </c>
      <c r="AB36" s="9" t="str">
        <f t="shared" si="1"/>
        <v>407/1-407/2</v>
      </c>
      <c r="AC36" s="9" t="str">
        <f t="shared" si="2"/>
        <v>313/1-313/2-314/1-314/2-413-414-307/1-307/2-308/1-308/2-407/1-407/2</v>
      </c>
    </row>
    <row r="37" spans="1:29">
      <c r="A37" s="91">
        <v>31</v>
      </c>
      <c r="B37" s="234"/>
      <c r="C37" s="235"/>
      <c r="D37" s="236"/>
      <c r="E37" s="232"/>
      <c r="F37" s="237"/>
      <c r="G37" s="213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>
        <v>0</v>
      </c>
      <c r="T37" s="209"/>
      <c r="U37" s="80">
        <v>2.8</v>
      </c>
      <c r="V37" s="80" t="s">
        <v>71</v>
      </c>
      <c r="Z37" s="9">
        <v>408</v>
      </c>
      <c r="AA37" s="9">
        <v>2</v>
      </c>
      <c r="AB37" s="9" t="str">
        <f t="shared" si="1"/>
        <v>408/1-408/2</v>
      </c>
      <c r="AC37" s="9" t="str">
        <f t="shared" si="2"/>
        <v>313/1-313/2-314/1-314/2-413-414-307/1-307/2-308/1-308/2-407/1-407/2</v>
      </c>
    </row>
    <row r="38" spans="1:29">
      <c r="A38" s="91">
        <v>32</v>
      </c>
      <c r="B38" s="234"/>
      <c r="C38" s="235"/>
      <c r="D38" s="236"/>
      <c r="E38" s="232"/>
      <c r="F38" s="237"/>
      <c r="G38" s="213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si="3"/>
        <v>0</v>
      </c>
      <c r="R38" s="92" t="str">
        <f t="shared" si="0"/>
        <v>Không</v>
      </c>
      <c r="S38" s="92">
        <v>0</v>
      </c>
      <c r="T38" s="209"/>
      <c r="U38" s="80">
        <v>2.9</v>
      </c>
      <c r="V38" s="80" t="s">
        <v>72</v>
      </c>
      <c r="Z38" s="9">
        <v>413</v>
      </c>
      <c r="AA38" s="9">
        <v>2</v>
      </c>
      <c r="AB38" s="9" t="str">
        <f t="shared" si="1"/>
        <v>413/1-413/2</v>
      </c>
      <c r="AC38" s="9" t="str">
        <f t="shared" si="2"/>
        <v>313/1-313/2-314/1-314/2-413/1-413/2-414-307/1-307/2-308/1-308/2-407/1-407/2</v>
      </c>
    </row>
    <row r="39" spans="1:29">
      <c r="A39" s="91">
        <v>33</v>
      </c>
      <c r="B39" s="229"/>
      <c r="C39" s="230"/>
      <c r="D39" s="231"/>
      <c r="E39" s="232"/>
      <c r="F39" s="233"/>
      <c r="G39" s="238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3"/>
        <v>0</v>
      </c>
      <c r="R39" s="92" t="str">
        <f t="shared" si="0"/>
        <v>Không</v>
      </c>
      <c r="S39" s="92">
        <v>0</v>
      </c>
      <c r="T39" s="209"/>
      <c r="U39" s="80">
        <v>3.1</v>
      </c>
      <c r="V39" s="80" t="s">
        <v>73</v>
      </c>
      <c r="Z39" s="9">
        <v>414</v>
      </c>
      <c r="AA39" s="9">
        <v>2</v>
      </c>
      <c r="AB39" s="9" t="str">
        <f t="shared" si="1"/>
        <v>414/1-414/2</v>
      </c>
      <c r="AC39" s="9" t="str">
        <f t="shared" si="2"/>
        <v>313/1-313/2-314/1-314/2-413/1-413/2-414/1-414/2-307/1-307/2-308/1-308/2-407/1-407/2</v>
      </c>
    </row>
    <row r="40" spans="1:29">
      <c r="A40" s="91">
        <v>34</v>
      </c>
      <c r="B40" s="210"/>
      <c r="C40" s="211"/>
      <c r="D40" s="212"/>
      <c r="E40" s="213"/>
      <c r="F40" s="214"/>
      <c r="G40" s="239"/>
      <c r="H40" s="87"/>
      <c r="I40" s="87"/>
      <c r="J40" s="87"/>
      <c r="K40" s="87"/>
      <c r="L40" s="87"/>
      <c r="M40" s="87"/>
      <c r="N40" s="87"/>
      <c r="O40" s="87"/>
      <c r="P40" s="86"/>
      <c r="Q40" s="86">
        <f t="shared" si="3"/>
        <v>0</v>
      </c>
      <c r="R40" s="92" t="str">
        <f t="shared" si="0"/>
        <v>Không</v>
      </c>
      <c r="S40" s="92">
        <v>0</v>
      </c>
      <c r="T40" s="209"/>
      <c r="U40" s="80">
        <v>3.2</v>
      </c>
      <c r="V40" s="80" t="s">
        <v>74</v>
      </c>
      <c r="Z40" s="9">
        <v>506</v>
      </c>
      <c r="AA40" s="9">
        <v>1</v>
      </c>
      <c r="AB40" s="9">
        <f t="shared" si="1"/>
        <v>506</v>
      </c>
      <c r="AC40" s="9" t="str">
        <f t="shared" si="2"/>
        <v>313/1-313/2-314/1-314/2-413/1-413/2-414/1-414/2-307/1-307/2-308/1-308/2-407/1-407/2</v>
      </c>
    </row>
    <row r="41" spans="1:29">
      <c r="T41" s="209"/>
      <c r="U41" s="80">
        <v>3.3</v>
      </c>
      <c r="V41" s="80" t="s">
        <v>75</v>
      </c>
      <c r="Z41" s="9">
        <v>507</v>
      </c>
      <c r="AA41" s="9">
        <v>2</v>
      </c>
      <c r="AB41" s="9" t="str">
        <f t="shared" si="1"/>
        <v>507/1-507/2</v>
      </c>
      <c r="AC41" s="9" t="str">
        <f t="shared" si="2"/>
        <v>313/1-313/2-314/1-314/2-413/1-413/2-414/1-414/2-307/1-307/2-308/1-308/2-407/1-407/2</v>
      </c>
    </row>
    <row r="42" spans="1:29">
      <c r="T42" s="209"/>
      <c r="U42" s="80">
        <v>3.4</v>
      </c>
      <c r="V42" s="80" t="s">
        <v>76</v>
      </c>
      <c r="Z42" s="9">
        <v>508</v>
      </c>
      <c r="AA42" s="9">
        <v>2</v>
      </c>
      <c r="AB42" s="9" t="str">
        <f t="shared" si="1"/>
        <v>508/1-508/2</v>
      </c>
      <c r="AC42" s="9" t="str">
        <f t="shared" si="2"/>
        <v>313/1-313/2-314/1-314/2-413/1-413/2-414/1-414/2-307/1-307/2-308/1-308/2-407/1-407/2</v>
      </c>
    </row>
    <row r="43" spans="1:29">
      <c r="T43" s="209"/>
      <c r="U43" s="80">
        <v>3.5</v>
      </c>
      <c r="V43" s="80" t="s">
        <v>77</v>
      </c>
      <c r="Z43" s="9">
        <v>513</v>
      </c>
      <c r="AA43" s="9">
        <v>2</v>
      </c>
      <c r="AB43" s="9" t="str">
        <f t="shared" si="1"/>
        <v>513/1-513/2</v>
      </c>
      <c r="AC43" s="9" t="str">
        <f t="shared" si="2"/>
        <v>313/1-313/2-314/1-314/2-413/1-413/2-414/1-414/2-307/1-307/2-308/1-308/2-407/1-407/2</v>
      </c>
    </row>
    <row r="44" spans="1:29">
      <c r="T44" s="209"/>
      <c r="U44" s="80">
        <v>3.6</v>
      </c>
      <c r="V44" s="80" t="s">
        <v>78</v>
      </c>
      <c r="Z44" s="9">
        <v>514</v>
      </c>
      <c r="AA44" s="9">
        <v>2</v>
      </c>
      <c r="AB44" s="9" t="str">
        <f t="shared" si="1"/>
        <v>514/1-514/2</v>
      </c>
      <c r="AC44" s="9" t="str">
        <f t="shared" si="2"/>
        <v>313/1-313/2-314/1-314/2-413/1-413/2-414/1-414/2-307/1-307/2-308/1-308/2-407/1-407/2</v>
      </c>
    </row>
    <row r="45" spans="1:29">
      <c r="T45" s="209"/>
      <c r="U45" s="80">
        <v>3.7</v>
      </c>
      <c r="V45" s="80" t="s">
        <v>79</v>
      </c>
    </row>
    <row r="46" spans="1:29">
      <c r="T46" s="209"/>
      <c r="U46" s="80">
        <v>3.8</v>
      </c>
      <c r="V46" s="80" t="s">
        <v>80</v>
      </c>
    </row>
    <row r="47" spans="1:29">
      <c r="T47" s="209"/>
      <c r="U47" s="80">
        <v>3.9</v>
      </c>
      <c r="V47" s="80" t="s">
        <v>81</v>
      </c>
      <c r="Z47" s="18" t="s">
        <v>165</v>
      </c>
      <c r="AC47" s="111" t="s">
        <v>169</v>
      </c>
    </row>
    <row r="48" spans="1:29">
      <c r="T48" s="209"/>
      <c r="U48" s="80">
        <v>4.0999999999999996</v>
      </c>
      <c r="V48" s="80" t="s">
        <v>82</v>
      </c>
      <c r="Z48" s="9">
        <v>301</v>
      </c>
      <c r="AA48" s="9">
        <v>1</v>
      </c>
      <c r="AB48" s="9">
        <f t="shared" ref="AB48:AB69" si="4">IF(AA48=1,Z48,Z48&amp;"/1-"&amp;Z48&amp;"/2")</f>
        <v>301</v>
      </c>
      <c r="AC48" s="9" t="str">
        <f t="shared" ref="AC48:AC69" si="5">IF(ISERROR(SEARCH(Z48,AC47)),AC47,SUBSTITUTE(AC47,Z48,AB48))</f>
        <v>304-307-310-407-301</v>
      </c>
    </row>
    <row r="49" spans="20:29">
      <c r="T49" s="209"/>
      <c r="U49" s="80">
        <v>4.2</v>
      </c>
      <c r="V49" s="80" t="s">
        <v>83</v>
      </c>
      <c r="Z49" s="9">
        <v>302</v>
      </c>
      <c r="AA49" s="9">
        <v>2</v>
      </c>
      <c r="AB49" s="9" t="str">
        <f t="shared" si="4"/>
        <v>302/1-302/2</v>
      </c>
      <c r="AC49" s="9" t="str">
        <f t="shared" si="5"/>
        <v>304-307-310-407-301</v>
      </c>
    </row>
    <row r="50" spans="20:29">
      <c r="T50" s="209"/>
      <c r="U50" s="80">
        <v>4.3</v>
      </c>
      <c r="V50" s="80" t="s">
        <v>84</v>
      </c>
      <c r="Z50" s="9">
        <v>303</v>
      </c>
      <c r="AA50" s="9">
        <v>1</v>
      </c>
      <c r="AB50" s="9">
        <f t="shared" si="4"/>
        <v>303</v>
      </c>
      <c r="AC50" s="9" t="str">
        <f t="shared" si="5"/>
        <v>304-307-310-407-301</v>
      </c>
    </row>
    <row r="51" spans="20:29">
      <c r="T51" s="209"/>
      <c r="U51" s="80">
        <v>4.4000000000000004</v>
      </c>
      <c r="V51" s="80" t="s">
        <v>85</v>
      </c>
      <c r="Z51" s="9">
        <v>304</v>
      </c>
      <c r="AA51" s="9">
        <v>2</v>
      </c>
      <c r="AB51" s="9" t="str">
        <f t="shared" si="4"/>
        <v>304/1-304/2</v>
      </c>
      <c r="AC51" s="9" t="str">
        <f t="shared" si="5"/>
        <v>304/1-304/2-307-310-407-301</v>
      </c>
    </row>
    <row r="52" spans="20:29">
      <c r="T52" s="209"/>
      <c r="U52" s="80">
        <v>4.5</v>
      </c>
      <c r="V52" s="80" t="s">
        <v>86</v>
      </c>
      <c r="Z52" s="9">
        <v>305</v>
      </c>
      <c r="AA52" s="9">
        <v>1</v>
      </c>
      <c r="AB52" s="9">
        <f t="shared" si="4"/>
        <v>305</v>
      </c>
      <c r="AC52" s="9" t="str">
        <f t="shared" si="5"/>
        <v>304/1-304/2-307-310-407-301</v>
      </c>
    </row>
    <row r="53" spans="20:29">
      <c r="T53" s="209"/>
      <c r="U53" s="80">
        <v>4.5999999999999996</v>
      </c>
      <c r="V53" s="80" t="s">
        <v>87</v>
      </c>
      <c r="Z53" s="9">
        <v>307</v>
      </c>
      <c r="AA53" s="9">
        <v>2</v>
      </c>
      <c r="AB53" s="9" t="str">
        <f t="shared" si="4"/>
        <v>307/1-307/2</v>
      </c>
      <c r="AC53" s="9" t="str">
        <f t="shared" si="5"/>
        <v>304/1-304/2-307/1-307/2-310-407-301</v>
      </c>
    </row>
    <row r="54" spans="20:29">
      <c r="T54" s="209"/>
      <c r="U54" s="80">
        <v>4.7</v>
      </c>
      <c r="V54" s="80" t="s">
        <v>88</v>
      </c>
      <c r="Z54" s="9">
        <v>308</v>
      </c>
      <c r="AA54" s="9">
        <v>1</v>
      </c>
      <c r="AB54" s="9">
        <f t="shared" si="4"/>
        <v>308</v>
      </c>
      <c r="AC54" s="9" t="str">
        <f t="shared" si="5"/>
        <v>304/1-304/2-307/1-307/2-310-407-301</v>
      </c>
    </row>
    <row r="55" spans="20:29">
      <c r="T55" s="209"/>
      <c r="U55" s="80">
        <v>4.8</v>
      </c>
      <c r="V55" s="80" t="s">
        <v>89</v>
      </c>
      <c r="Z55" s="9">
        <v>310</v>
      </c>
      <c r="AA55" s="9">
        <v>2</v>
      </c>
      <c r="AB55" s="9" t="str">
        <f t="shared" si="4"/>
        <v>310/1-310/2</v>
      </c>
      <c r="AC55" s="9" t="str">
        <f t="shared" si="5"/>
        <v>304/1-304/2-307/1-307/2-310/1-310/2-407-301</v>
      </c>
    </row>
    <row r="56" spans="20:29">
      <c r="T56" s="209"/>
      <c r="U56" s="80">
        <v>4.9000000000000004</v>
      </c>
      <c r="V56" s="80" t="s">
        <v>90</v>
      </c>
      <c r="Z56" s="9">
        <v>407</v>
      </c>
      <c r="AA56" s="9">
        <v>2</v>
      </c>
      <c r="AB56" s="9" t="str">
        <f t="shared" si="4"/>
        <v>407/1-407/2</v>
      </c>
      <c r="AC56" s="9" t="str">
        <f t="shared" si="5"/>
        <v>304/1-304/2-307/1-307/2-310/1-310/2-407/1-407/2-301</v>
      </c>
    </row>
    <row r="57" spans="20:29">
      <c r="T57" s="209"/>
      <c r="U57" s="80">
        <v>5.0999999999999996</v>
      </c>
      <c r="V57" s="80" t="s">
        <v>91</v>
      </c>
      <c r="Z57" s="9">
        <v>410</v>
      </c>
      <c r="AA57" s="9">
        <v>2</v>
      </c>
      <c r="AB57" s="9" t="str">
        <f t="shared" si="4"/>
        <v>410/1-410/2</v>
      </c>
      <c r="AC57" s="9" t="str">
        <f t="shared" si="5"/>
        <v>304/1-304/2-307/1-307/2-310/1-310/2-407/1-407/2-301</v>
      </c>
    </row>
    <row r="58" spans="20:29">
      <c r="T58" s="209"/>
      <c r="U58" s="80">
        <v>5.2</v>
      </c>
      <c r="V58" s="80" t="s">
        <v>92</v>
      </c>
      <c r="Z58" s="9">
        <v>510</v>
      </c>
      <c r="AA58" s="9">
        <v>4</v>
      </c>
      <c r="AB58" s="9" t="str">
        <f t="shared" si="4"/>
        <v>510/1-510/2</v>
      </c>
      <c r="AC58" s="9" t="str">
        <f t="shared" si="5"/>
        <v>304/1-304/2-307/1-307/2-310/1-310/2-407/1-407/2-301</v>
      </c>
    </row>
    <row r="59" spans="20:29">
      <c r="T59" s="209"/>
      <c r="U59" s="80">
        <v>5.3</v>
      </c>
      <c r="V59" s="80" t="s">
        <v>93</v>
      </c>
      <c r="Z59" s="9">
        <v>519</v>
      </c>
      <c r="AA59" s="9">
        <v>1</v>
      </c>
      <c r="AB59" s="9">
        <f t="shared" si="4"/>
        <v>519</v>
      </c>
      <c r="AC59" s="9" t="str">
        <f t="shared" si="5"/>
        <v>304/1-304/2-307/1-307/2-310/1-310/2-407/1-407/2-301</v>
      </c>
    </row>
    <row r="60" spans="20:29">
      <c r="T60" s="209"/>
      <c r="U60" s="80">
        <v>5.4</v>
      </c>
      <c r="V60" s="80" t="s">
        <v>94</v>
      </c>
      <c r="Z60" s="9">
        <v>612</v>
      </c>
      <c r="AA60" s="9">
        <v>1</v>
      </c>
      <c r="AB60" s="9">
        <f t="shared" si="4"/>
        <v>612</v>
      </c>
      <c r="AC60" s="9" t="str">
        <f t="shared" si="5"/>
        <v>304/1-304/2-307/1-307/2-310/1-310/2-407/1-407/2-301</v>
      </c>
    </row>
    <row r="61" spans="20:29">
      <c r="T61" s="209"/>
      <c r="U61" s="80">
        <v>5.5</v>
      </c>
      <c r="V61" s="80" t="s">
        <v>95</v>
      </c>
      <c r="Z61" s="9" t="s">
        <v>166</v>
      </c>
      <c r="AA61" s="9">
        <v>1</v>
      </c>
      <c r="AB61" s="9" t="str">
        <f t="shared" si="4"/>
        <v>710A</v>
      </c>
      <c r="AC61" s="9" t="str">
        <f t="shared" si="5"/>
        <v>304/1-304/2-307/1-307/2-310/1-310/2-407/1-407/2-301</v>
      </c>
    </row>
    <row r="62" spans="20:29">
      <c r="T62" s="209"/>
      <c r="U62" s="80">
        <v>5.6</v>
      </c>
      <c r="V62" s="80" t="s">
        <v>96</v>
      </c>
      <c r="Z62" s="9" t="s">
        <v>167</v>
      </c>
      <c r="AA62" s="9">
        <v>1</v>
      </c>
      <c r="AB62" s="9" t="str">
        <f t="shared" si="4"/>
        <v>710B</v>
      </c>
      <c r="AC62" s="9" t="str">
        <f t="shared" si="5"/>
        <v>304/1-304/2-307/1-307/2-310/1-310/2-407/1-407/2-301</v>
      </c>
    </row>
    <row r="63" spans="20:29" ht="12.75" customHeight="1">
      <c r="T63" s="209"/>
      <c r="U63" s="80">
        <v>5.7</v>
      </c>
      <c r="V63" s="80" t="s">
        <v>97</v>
      </c>
      <c r="Z63" s="9">
        <v>713</v>
      </c>
      <c r="AA63" s="9">
        <v>6</v>
      </c>
      <c r="AB63" s="9" t="str">
        <f t="shared" si="4"/>
        <v>713/1-713/2</v>
      </c>
      <c r="AC63" s="9" t="str">
        <f t="shared" si="5"/>
        <v>304/1-304/2-307/1-307/2-310/1-310/2-407/1-407/2-301</v>
      </c>
    </row>
    <row r="64" spans="20:29" ht="12.75" customHeight="1">
      <c r="T64" s="209"/>
      <c r="U64" s="80">
        <v>5.8</v>
      </c>
      <c r="V64" s="80" t="s">
        <v>98</v>
      </c>
      <c r="Z64" s="9">
        <v>801</v>
      </c>
      <c r="AA64" s="9">
        <v>1</v>
      </c>
      <c r="AB64" s="9">
        <f t="shared" si="4"/>
        <v>801</v>
      </c>
      <c r="AC64" s="9" t="str">
        <f t="shared" si="5"/>
        <v>304/1-304/2-307/1-307/2-310/1-310/2-407/1-407/2-301</v>
      </c>
    </row>
    <row r="65" spans="20:29" ht="12.75" customHeight="1">
      <c r="T65" s="209"/>
      <c r="U65" s="80">
        <v>5.9</v>
      </c>
      <c r="V65" s="80" t="s">
        <v>99</v>
      </c>
      <c r="Z65" s="9">
        <v>802</v>
      </c>
      <c r="AA65" s="9">
        <v>1</v>
      </c>
      <c r="AB65" s="9">
        <f t="shared" si="4"/>
        <v>802</v>
      </c>
      <c r="AC65" s="9" t="str">
        <f t="shared" si="5"/>
        <v>304/1-304/2-307/1-307/2-310/1-310/2-407/1-407/2-301</v>
      </c>
    </row>
    <row r="66" spans="20:29" ht="12.75" customHeight="1">
      <c r="T66" s="209"/>
      <c r="U66" s="80">
        <v>6.1</v>
      </c>
      <c r="V66" s="80" t="s">
        <v>100</v>
      </c>
      <c r="Z66" s="9">
        <v>803</v>
      </c>
      <c r="AA66" s="9">
        <v>1</v>
      </c>
      <c r="AB66" s="9">
        <f t="shared" si="4"/>
        <v>803</v>
      </c>
      <c r="AC66" s="9" t="str">
        <f t="shared" si="5"/>
        <v>304/1-304/2-307/1-307/2-310/1-310/2-407/1-407/2-301</v>
      </c>
    </row>
    <row r="67" spans="20:29" ht="12.75" customHeight="1">
      <c r="T67" s="209"/>
      <c r="U67" s="80">
        <v>6.2</v>
      </c>
      <c r="V67" s="80" t="s">
        <v>101</v>
      </c>
      <c r="Z67" s="9">
        <v>805</v>
      </c>
      <c r="AA67" s="9">
        <v>1</v>
      </c>
      <c r="AB67" s="9">
        <f t="shared" si="4"/>
        <v>805</v>
      </c>
      <c r="AC67" s="9" t="str">
        <f t="shared" si="5"/>
        <v>304/1-304/2-307/1-307/2-310/1-310/2-407/1-407/2-301</v>
      </c>
    </row>
    <row r="68" spans="20:29" ht="12.75" customHeight="1">
      <c r="T68" s="209"/>
      <c r="U68" s="80">
        <v>6.3</v>
      </c>
      <c r="V68" s="80" t="s">
        <v>102</v>
      </c>
      <c r="Z68" s="9">
        <v>806</v>
      </c>
      <c r="AA68" s="9">
        <v>1</v>
      </c>
      <c r="AB68" s="9">
        <f t="shared" si="4"/>
        <v>806</v>
      </c>
      <c r="AC68" s="9" t="str">
        <f t="shared" si="5"/>
        <v>304/1-304/2-307/1-307/2-310/1-310/2-407/1-407/2-301</v>
      </c>
    </row>
    <row r="69" spans="20:29" ht="12.75" customHeight="1">
      <c r="T69" s="209"/>
      <c r="U69" s="80">
        <v>6.4</v>
      </c>
      <c r="V69" s="80" t="s">
        <v>103</v>
      </c>
      <c r="Z69" s="9">
        <v>807</v>
      </c>
      <c r="AA69" s="9">
        <v>1</v>
      </c>
      <c r="AB69" s="9">
        <f t="shared" si="4"/>
        <v>807</v>
      </c>
      <c r="AC69" s="9" t="str">
        <f t="shared" si="5"/>
        <v>304/1-304/2-307/1-307/2-310/1-310/2-407/1-407/2-301</v>
      </c>
    </row>
    <row r="70" spans="20:29" ht="12.75" customHeight="1">
      <c r="T70" s="209"/>
      <c r="U70" s="80">
        <v>6.5</v>
      </c>
      <c r="V70" s="80" t="s">
        <v>104</v>
      </c>
    </row>
    <row r="71" spans="20:29" ht="12.75" customHeight="1">
      <c r="T71" s="209"/>
      <c r="U71" s="80">
        <v>6.6</v>
      </c>
      <c r="V71" s="80" t="s">
        <v>105</v>
      </c>
    </row>
    <row r="72" spans="20:29" ht="12.75" customHeight="1">
      <c r="T72" s="209"/>
      <c r="U72" s="80">
        <v>6.7</v>
      </c>
      <c r="V72" s="80" t="s">
        <v>106</v>
      </c>
    </row>
    <row r="73" spans="20:29" ht="12.75" customHeight="1">
      <c r="T73" s="209"/>
      <c r="U73" s="80">
        <v>6.8</v>
      </c>
      <c r="V73" s="80" t="s">
        <v>107</v>
      </c>
    </row>
    <row r="74" spans="20:29" ht="12.75" customHeight="1">
      <c r="T74" s="209"/>
      <c r="U74" s="80">
        <v>6.9</v>
      </c>
      <c r="V74" s="80" t="s">
        <v>108</v>
      </c>
    </row>
    <row r="75" spans="20:29" ht="12.75" customHeight="1">
      <c r="T75" s="209"/>
      <c r="U75" s="80">
        <v>7.1</v>
      </c>
      <c r="V75" s="80" t="s">
        <v>109</v>
      </c>
    </row>
    <row r="76" spans="20:29" ht="12.75" customHeight="1">
      <c r="T76" s="209"/>
      <c r="U76" s="80">
        <v>7.2</v>
      </c>
      <c r="V76" s="80" t="s">
        <v>110</v>
      </c>
    </row>
    <row r="77" spans="20:29" ht="12.75" customHeight="1">
      <c r="T77" s="209"/>
      <c r="U77" s="80">
        <v>7.3</v>
      </c>
      <c r="V77" s="80" t="s">
        <v>111</v>
      </c>
    </row>
    <row r="78" spans="20:29" ht="12.75" customHeight="1">
      <c r="T78" s="209"/>
      <c r="U78" s="80">
        <v>7.4</v>
      </c>
      <c r="V78" s="80" t="s">
        <v>112</v>
      </c>
    </row>
    <row r="79" spans="20:29" ht="12.75" customHeight="1">
      <c r="T79" s="209"/>
      <c r="U79" s="80">
        <v>7.5</v>
      </c>
      <c r="V79" s="80" t="s">
        <v>113</v>
      </c>
    </row>
    <row r="80" spans="20:29" ht="12.75" customHeight="1">
      <c r="T80" s="209"/>
      <c r="U80" s="80">
        <v>7.6</v>
      </c>
      <c r="V80" s="80" t="s">
        <v>114</v>
      </c>
    </row>
    <row r="81" spans="20:26" ht="12.75" customHeight="1">
      <c r="T81" s="209"/>
      <c r="U81" s="80">
        <v>7.7</v>
      </c>
      <c r="V81" s="80" t="s">
        <v>115</v>
      </c>
    </row>
    <row r="82" spans="20:26" ht="12.75" customHeight="1">
      <c r="T82" s="209"/>
      <c r="U82" s="80">
        <v>7.8</v>
      </c>
      <c r="V82" s="80" t="s">
        <v>116</v>
      </c>
      <c r="Z82" s="9" t="s">
        <v>168</v>
      </c>
    </row>
    <row r="83" spans="20:26" ht="12.75" customHeight="1">
      <c r="T83" s="209"/>
      <c r="U83" s="80">
        <v>7.9</v>
      </c>
      <c r="V83" s="80" t="s">
        <v>117</v>
      </c>
    </row>
    <row r="84" spans="20:26" ht="12.75" customHeight="1">
      <c r="T84" s="209"/>
      <c r="U84" s="80">
        <v>8.1</v>
      </c>
      <c r="V84" s="80" t="s">
        <v>118</v>
      </c>
    </row>
    <row r="85" spans="20:26" ht="12.75" customHeight="1">
      <c r="T85" s="209"/>
      <c r="U85" s="80">
        <v>8.1999999999999993</v>
      </c>
      <c r="V85" s="80" t="s">
        <v>119</v>
      </c>
    </row>
    <row r="86" spans="20:26" ht="12.75" customHeight="1">
      <c r="T86" s="209"/>
      <c r="U86" s="80">
        <v>8.3000000000000007</v>
      </c>
      <c r="V86" s="80" t="s">
        <v>120</v>
      </c>
    </row>
    <row r="87" spans="20:26" ht="12.75" customHeight="1">
      <c r="T87" s="209"/>
      <c r="U87" s="80">
        <v>8.4</v>
      </c>
      <c r="V87" s="80" t="s">
        <v>121</v>
      </c>
    </row>
    <row r="88" spans="20:26" ht="12.75" customHeight="1">
      <c r="T88" s="209"/>
      <c r="U88" s="80">
        <v>8.5</v>
      </c>
      <c r="V88" s="80" t="s">
        <v>122</v>
      </c>
    </row>
    <row r="89" spans="20:26" ht="12.75" customHeight="1">
      <c r="T89" s="209"/>
      <c r="U89" s="80">
        <v>8.6</v>
      </c>
      <c r="V89" s="80" t="s">
        <v>123</v>
      </c>
    </row>
    <row r="90" spans="20:26" ht="12.75" customHeight="1">
      <c r="T90" s="209"/>
      <c r="U90" s="80">
        <v>8.6999999999999993</v>
      </c>
      <c r="V90" s="80" t="s">
        <v>124</v>
      </c>
    </row>
    <row r="91" spans="20:26" ht="12.75" customHeight="1">
      <c r="T91" s="209"/>
      <c r="U91" s="80">
        <v>8.8000000000000007</v>
      </c>
      <c r="V91" s="80" t="s">
        <v>125</v>
      </c>
    </row>
    <row r="92" spans="20:26" ht="12.75" customHeight="1">
      <c r="T92" s="209"/>
      <c r="U92" s="80">
        <v>8.9</v>
      </c>
      <c r="V92" s="80" t="s">
        <v>126</v>
      </c>
    </row>
    <row r="93" spans="20:26" ht="12.75" customHeight="1">
      <c r="T93" s="209"/>
      <c r="U93" s="80">
        <v>9.1</v>
      </c>
      <c r="V93" s="80" t="s">
        <v>127</v>
      </c>
    </row>
    <row r="94" spans="20:26" ht="12.75" customHeight="1">
      <c r="T94" s="209"/>
      <c r="U94" s="80">
        <v>9.1999999999999993</v>
      </c>
      <c r="V94" s="80" t="s">
        <v>128</v>
      </c>
    </row>
    <row r="95" spans="20:26" ht="12.75" customHeight="1">
      <c r="T95" s="209"/>
      <c r="U95" s="80">
        <v>9.3000000000000007</v>
      </c>
      <c r="V95" s="80" t="s">
        <v>129</v>
      </c>
    </row>
    <row r="96" spans="20:26" ht="12.75" customHeight="1">
      <c r="T96" s="209"/>
      <c r="U96" s="80">
        <v>9.4</v>
      </c>
      <c r="V96" s="80" t="s">
        <v>130</v>
      </c>
    </row>
    <row r="97" spans="20:22" ht="12.75" customHeight="1">
      <c r="T97" s="209"/>
      <c r="U97" s="80">
        <v>9.5</v>
      </c>
      <c r="V97" s="80" t="s">
        <v>131</v>
      </c>
    </row>
    <row r="98" spans="20:22" ht="12.75" customHeight="1">
      <c r="T98" s="209"/>
      <c r="U98" s="80">
        <v>9.6</v>
      </c>
      <c r="V98" s="80" t="s">
        <v>132</v>
      </c>
    </row>
    <row r="99" spans="20:22" ht="12.75" customHeight="1">
      <c r="T99" s="209"/>
      <c r="U99" s="80">
        <v>9.6999999999999993</v>
      </c>
      <c r="V99" s="80" t="s">
        <v>133</v>
      </c>
    </row>
    <row r="100" spans="20:22" ht="12.75" customHeight="1">
      <c r="T100" s="209"/>
      <c r="U100" s="80">
        <v>9.8000000000000007</v>
      </c>
      <c r="V100" s="80" t="s">
        <v>134</v>
      </c>
    </row>
    <row r="101" spans="20:22" ht="12.75" customHeight="1">
      <c r="T101" s="209"/>
      <c r="U101" s="80">
        <v>9.9</v>
      </c>
      <c r="V101" s="80" t="s">
        <v>135</v>
      </c>
    </row>
    <row r="102" spans="20:22" ht="12.75" customHeight="1">
      <c r="T102" s="209"/>
      <c r="U102" s="80">
        <v>10</v>
      </c>
      <c r="V102" s="80" t="s">
        <v>31</v>
      </c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  <row r="956" spans="20:20">
      <c r="T956" s="96"/>
    </row>
    <row r="957" spans="20:20">
      <c r="T957" s="96"/>
    </row>
    <row r="958" spans="20:20">
      <c r="T958" s="96"/>
    </row>
    <row r="959" spans="20:20">
      <c r="T959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13:Q40">
    <cfRule type="cellIs" dxfId="89" priority="59" stopIfTrue="1" operator="lessThan">
      <formula>4</formula>
    </cfRule>
  </conditionalFormatting>
  <conditionalFormatting sqref="S13:S40">
    <cfRule type="cellIs" dxfId="88" priority="58" stopIfTrue="1" operator="equal">
      <formula>"Nợ HP"</formula>
    </cfRule>
  </conditionalFormatting>
  <conditionalFormatting sqref="E40:G40">
    <cfRule type="cellIs" dxfId="87" priority="57" stopIfTrue="1" operator="equal">
      <formula>0</formula>
    </cfRule>
  </conditionalFormatting>
  <conditionalFormatting sqref="F40">
    <cfRule type="cellIs" dxfId="86" priority="45" stopIfTrue="1" operator="equal">
      <formula>"RÚT HP"</formula>
    </cfRule>
  </conditionalFormatting>
  <conditionalFormatting sqref="E39:G39">
    <cfRule type="cellIs" dxfId="85" priority="23" stopIfTrue="1" operator="equal">
      <formula>0</formula>
    </cfRule>
  </conditionalFormatting>
  <conditionalFormatting sqref="F39">
    <cfRule type="cellIs" dxfId="84" priority="22" stopIfTrue="1" operator="equal">
      <formula>"RÚT HP"</formula>
    </cfRule>
  </conditionalFormatting>
  <conditionalFormatting sqref="F33:F38">
    <cfRule type="cellIs" dxfId="81" priority="11" stopIfTrue="1" operator="equal">
      <formula>"RÚT HP"</formula>
    </cfRule>
  </conditionalFormatting>
  <conditionalFormatting sqref="F33:F38">
    <cfRule type="cellIs" dxfId="80" priority="12" stopIfTrue="1" operator="equal">
      <formula>0</formula>
    </cfRule>
  </conditionalFormatting>
  <conditionalFormatting sqref="F13:F32">
    <cfRule type="cellIs" dxfId="79" priority="10" stopIfTrue="1" operator="equal">
      <formula>0</formula>
    </cfRule>
  </conditionalFormatting>
  <conditionalFormatting sqref="F13:F32">
    <cfRule type="cellIs" dxfId="78" priority="9" stopIfTrue="1" operator="equal">
      <formula>"RÚT HP"</formula>
    </cfRule>
  </conditionalFormatting>
  <conditionalFormatting sqref="Q7:Q10">
    <cfRule type="cellIs" dxfId="77" priority="8" stopIfTrue="1" operator="lessThan">
      <formula>4</formula>
    </cfRule>
  </conditionalFormatting>
  <conditionalFormatting sqref="S7:S10">
    <cfRule type="cellIs" dxfId="76" priority="7" stopIfTrue="1" operator="equal">
      <formula>"Nợ HP"</formula>
    </cfRule>
  </conditionalFormatting>
  <conditionalFormatting sqref="F7:F10">
    <cfRule type="cellIs" dxfId="75" priority="6" stopIfTrue="1" operator="equal">
      <formula>0</formula>
    </cfRule>
  </conditionalFormatting>
  <conditionalFormatting sqref="F7:F10">
    <cfRule type="cellIs" dxfId="74" priority="5" stopIfTrue="1" operator="equal">
      <formula>"RÚT HP"</formula>
    </cfRule>
  </conditionalFormatting>
  <conditionalFormatting sqref="Q11:Q12">
    <cfRule type="cellIs" dxfId="73" priority="4" stopIfTrue="1" operator="lessThan">
      <formula>4</formula>
    </cfRule>
  </conditionalFormatting>
  <conditionalFormatting sqref="S11:S12">
    <cfRule type="cellIs" dxfId="72" priority="3" stopIfTrue="1" operator="equal">
      <formula>"Nợ HP"</formula>
    </cfRule>
  </conditionalFormatting>
  <conditionalFormatting sqref="F11:F12">
    <cfRule type="cellIs" dxfId="71" priority="2" stopIfTrue="1" operator="equal">
      <formula>0</formula>
    </cfRule>
  </conditionalFormatting>
  <conditionalFormatting sqref="F11:F12">
    <cfRule type="cellIs" dxfId="70" priority="1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8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22" sqref="K22:K23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6.28515625" style="41" bestFit="1" customWidth="1"/>
    <col min="6" max="6" width="7.85546875" style="42" customWidth="1"/>
    <col min="7" max="7" width="7.28515625" style="33" customWidth="1"/>
    <col min="8" max="13" width="3.5703125" style="33" customWidth="1"/>
    <col min="14" max="14" width="4.140625" style="33" hidden="1" customWidth="1"/>
    <col min="15" max="15" width="4.140625" style="40" hidden="1" customWidth="1"/>
    <col min="16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1" s="30" customFormat="1" ht="14.25" customHeight="1">
      <c r="B1" s="254" t="s">
        <v>276</v>
      </c>
      <c r="C1" s="254"/>
      <c r="D1" s="254"/>
      <c r="E1" s="254"/>
      <c r="F1" s="255" t="str">
        <f>DSSV!D1&amp;" * LỚP: "&amp;UPPER(DSSV!$T$3)</f>
        <v>DANH SÁCH HỌC VIÊN DỰ THI KẾT THÚC HỌC PHẦN * LỚP: K18MBA2</v>
      </c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1" s="30" customFormat="1" ht="14.25" customHeight="1">
      <c r="B2" s="254" t="s">
        <v>275</v>
      </c>
      <c r="C2" s="254"/>
      <c r="D2" s="254"/>
      <c r="E2" s="254"/>
      <c r="F2" s="255" t="str">
        <f>"CHUYÊN NGÀNH: "&amp;VLOOKUP(RIGHT(DSSV!R1,4),CODEMON!$K$3:$L$27,2,0)</f>
        <v>CHUYÊN NGÀNH: QUẢN TRỊ KINH DOANH</v>
      </c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63" t="str">
        <f>"Số TC  : "&amp;DSSV!R2</f>
        <v>Số TC  : 4</v>
      </c>
    </row>
    <row r="3" spans="1:21" s="55" customFormat="1" ht="14.25">
      <c r="B3" s="256" t="str">
        <f>"MÔN: "&amp;UPPER(DSSV!G2)&amp;" * " &amp; "MÃ MÔN: "&amp;DSSV!G3</f>
        <v>MÔN: TRIẾT HỌC * MÃ MÔN: PHI500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32" t="str">
        <f>"Học kỳ : " &amp; DSSV!R3</f>
        <v>Học kỳ : 1</v>
      </c>
    </row>
    <row r="4" spans="1:21" s="55" customFormat="1" ht="15">
      <c r="B4" s="56" t="str">
        <f>DSSV!A4</f>
        <v xml:space="preserve">Thời gian: 18h00 ngày 20/4/2019  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1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1" s="55" customFormat="1" ht="15" customHeight="1">
      <c r="B6" s="258" t="s">
        <v>0</v>
      </c>
      <c r="C6" s="265" t="s">
        <v>249</v>
      </c>
      <c r="D6" s="268" t="s">
        <v>154</v>
      </c>
      <c r="E6" s="269"/>
      <c r="F6" s="265" t="s">
        <v>248</v>
      </c>
      <c r="G6" s="265" t="s">
        <v>16</v>
      </c>
      <c r="H6" s="278" t="s">
        <v>277</v>
      </c>
      <c r="I6" s="279"/>
      <c r="J6" s="279"/>
      <c r="K6" s="279"/>
      <c r="L6" s="279"/>
      <c r="M6" s="279"/>
      <c r="N6" s="279"/>
      <c r="O6" s="279"/>
      <c r="P6" s="280"/>
      <c r="Q6" s="261" t="s">
        <v>21</v>
      </c>
      <c r="R6" s="262"/>
      <c r="S6" s="251" t="s">
        <v>36</v>
      </c>
    </row>
    <row r="7" spans="1:21" s="37" customFormat="1" ht="15" customHeight="1">
      <c r="A7" s="257" t="s">
        <v>0</v>
      </c>
      <c r="B7" s="259"/>
      <c r="C7" s="266"/>
      <c r="D7" s="270"/>
      <c r="E7" s="257"/>
      <c r="F7" s="266"/>
      <c r="G7" s="266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63"/>
      <c r="R7" s="264"/>
      <c r="S7" s="252"/>
      <c r="U7" s="37" t="s">
        <v>348</v>
      </c>
    </row>
    <row r="8" spans="1:21" s="37" customFormat="1" ht="15" customHeight="1">
      <c r="A8" s="257"/>
      <c r="B8" s="260"/>
      <c r="C8" s="267"/>
      <c r="D8" s="271"/>
      <c r="E8" s="272"/>
      <c r="F8" s="267"/>
      <c r="G8" s="267"/>
      <c r="H8" s="48">
        <f>DSSV!H6</f>
        <v>0.15</v>
      </c>
      <c r="I8" s="48">
        <f>DSSV!I6</f>
        <v>0</v>
      </c>
      <c r="J8" s="48">
        <f>DSSV!J6</f>
        <v>0.15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</v>
      </c>
      <c r="Q8" s="49" t="s">
        <v>17</v>
      </c>
      <c r="R8" s="36" t="s">
        <v>23</v>
      </c>
      <c r="S8" s="253"/>
    </row>
    <row r="9" spans="1:21" ht="20.100000000000001" customHeight="1">
      <c r="A9" s="58">
        <v>1</v>
      </c>
      <c r="B9" s="59">
        <v>1</v>
      </c>
      <c r="C9" s="59">
        <f>IF(ISNA(VLOOKUP($A9,DSLOP,IN_DTK!C$5,0))=FALSE,VLOOKUP($A9,DSLOP,IN_DTK!C$5,0),"")</f>
        <v>24312103391</v>
      </c>
      <c r="D9" s="60" t="str">
        <f>IF(ISNA(VLOOKUP($A9,DSLOP,IN_DTK!D$5,0))=FALSE,VLOOKUP($A9,DSLOP,IN_DTK!D$5,0),"")</f>
        <v xml:space="preserve">Phan Vĩnh </v>
      </c>
      <c r="E9" s="61" t="str">
        <f>IF(ISNA(VLOOKUP($A9,DSLOP,IN_DTK!E$5,0))=FALSE,VLOOKUP($A9,DSLOP,IN_DTK!E$5,0),"")</f>
        <v>Tuấn</v>
      </c>
      <c r="F9" s="121">
        <f>IF(ISNA(VLOOKUP($A9,DSLOP,IN_DTK!F$5,0))=FALSE,VLOOKUP($A9,DSLOP,IN_DTK!F$5,0),"")</f>
        <v>29846</v>
      </c>
      <c r="G9" s="77" t="str">
        <f>IF(ISNA(VLOOKUP($A9,DSLOP,IN_DTK!G$5,0))=FALSE,VLOOKUP($A9,DSLOP,IN_DTK!G$5,0),"")</f>
        <v>K19MBA2</v>
      </c>
      <c r="H9" s="59">
        <f>IF(ISNA(VLOOKUP($A9,DSLOP,IN_DTK!H$5,0))=FALSE,IF(H$8&lt;&gt;0,VLOOKUP($A9,DSLOP,IN_DTK!H$5,0),""),"")</f>
        <v>7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7</v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7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8</v>
      </c>
      <c r="Q9" s="59">
        <f>IF(ISNA(VLOOKUP($A9,DSLOP,IN_DTK!Q$5,0))=FALSE,IF(Q$8&lt;&gt;0,VLOOKUP($A9,DSLOP,IN_DTK!Q$5,0),""),"")</f>
        <v>7.5</v>
      </c>
      <c r="R9" s="93" t="str">
        <f>IF(ISNA(VLOOKUP($A9,DSLOP,IN_DTK!R$5,0))=FALSE,IF(R$8&lt;&gt;0,VLOOKUP($A9,DSLOP,IN_DTK!R$5,0),""),"")</f>
        <v>Bảy Phẩy Năm</v>
      </c>
      <c r="S9" s="59">
        <f>IF(ISNA(VLOOKUP($A9,DSLOP,IN_DTK!S$5,0))=FALSE,IF(A$9&lt;&gt;0,VLOOKUP($A9,DSLOP,IN_DTK!S$5,0),""),"")</f>
        <v>0</v>
      </c>
    </row>
    <row r="10" spans="1:21" ht="20.100000000000001" customHeight="1">
      <c r="A10" s="58">
        <v>2</v>
      </c>
      <c r="B10" s="59">
        <v>2</v>
      </c>
      <c r="C10" s="59">
        <f>IF(ISNA(VLOOKUP($A10,DSLOP,IN_DTK!C$5,0))=FALSE,VLOOKUP($A10,DSLOP,IN_DTK!C$5,0),"")</f>
        <v>24312103366</v>
      </c>
      <c r="D10" s="60" t="str">
        <f>IF(ISNA(VLOOKUP($A10,DSLOP,IN_DTK!D$5,0))=FALSE,VLOOKUP($A10,DSLOP,IN_DTK!D$5,0),"")</f>
        <v xml:space="preserve">Nguyễn Duy </v>
      </c>
      <c r="E10" s="61" t="str">
        <f>IF(ISNA(VLOOKUP($A10,DSLOP,IN_DTK!E$5,0))=FALSE,VLOOKUP($A10,DSLOP,IN_DTK!E$5,0),"")</f>
        <v>Hoàng</v>
      </c>
      <c r="F10" s="121">
        <f>IF(ISNA(VLOOKUP($A10,DSLOP,IN_DTK!F$5,0))=FALSE,VLOOKUP($A10,DSLOP,IN_DTK!F$5,0),"")</f>
        <v>32983</v>
      </c>
      <c r="G10" s="77" t="str">
        <f>IF(ISNA(VLOOKUP($A10,DSLOP,IN_DTK!G$5,0))=FALSE,VLOOKUP($A10,DSLOP,IN_DTK!G$5,0),"")</f>
        <v>K19MBA2</v>
      </c>
      <c r="H10" s="59">
        <f>IF(ISNA(VLOOKUP($A10,DSLOP,IN_DTK!H$5,0))=FALSE,IF(H$8&lt;&gt;0,VLOOKUP($A10,DSLOP,IN_DTK!H$5,0),""),"")</f>
        <v>7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7</v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7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</v>
      </c>
      <c r="Q10" s="59">
        <f>IF(ISNA(VLOOKUP($A10,DSLOP,IN_DTK!Q$5,0))=FALSE,IF(Q$8&lt;&gt;0,VLOOKUP($A10,DSLOP,IN_DTK!Q$5,0),""),"")</f>
        <v>7.5</v>
      </c>
      <c r="R10" s="93" t="str">
        <f>IF(ISNA(VLOOKUP($A10,DSLOP,IN_DTK!R$5,0))=FALSE,IF(R$8&lt;&gt;0,VLOOKUP($A10,DSLOP,IN_DTK!R$5,0),""),"")</f>
        <v>Bảy Phẩy Năm</v>
      </c>
      <c r="S10" s="59">
        <f>IF(ISNA(VLOOKUP($A10,DSLOP,IN_DTK!S$5,0))=FALSE,IF(A$9&lt;&gt;0,VLOOKUP($A10,DSLOP,IN_DTK!S$5,0),""),"")</f>
        <v>0</v>
      </c>
    </row>
    <row r="11" spans="1:21" ht="20.100000000000001" customHeight="1">
      <c r="A11" s="58">
        <v>3</v>
      </c>
      <c r="B11" s="59">
        <v>3</v>
      </c>
      <c r="C11" s="59">
        <f>IF(ISNA(VLOOKUP($A11,DSLOP,IN_DTK!C$5,0))=FALSE,VLOOKUP($A11,DSLOP,IN_DTK!C$5,0),"")</f>
        <v>24302103365</v>
      </c>
      <c r="D11" s="60" t="str">
        <f>IF(ISNA(VLOOKUP($A11,DSLOP,IN_DTK!D$5,0))=FALSE,VLOOKUP($A11,DSLOP,IN_DTK!D$5,0),"")</f>
        <v>Hoàng Thị Thanh</v>
      </c>
      <c r="E11" s="61" t="str">
        <f>IF(ISNA(VLOOKUP($A11,DSLOP,IN_DTK!E$5,0))=FALSE,VLOOKUP($A11,DSLOP,IN_DTK!E$5,0),"")</f>
        <v>Hòa</v>
      </c>
      <c r="F11" s="121">
        <f>IF(ISNA(VLOOKUP($A11,DSLOP,IN_DTK!F$5,0))=FALSE,VLOOKUP($A11,DSLOP,IN_DTK!F$5,0),"")</f>
        <v>30738</v>
      </c>
      <c r="G11" s="77" t="str">
        <f>IF(ISNA(VLOOKUP($A11,DSLOP,IN_DTK!G$5,0))=FALSE,VLOOKUP($A11,DSLOP,IN_DTK!G$5,0),"")</f>
        <v>K19MBA2</v>
      </c>
      <c r="H11" s="59">
        <f>IF(ISNA(VLOOKUP($A11,DSLOP,IN_DTK!H$5,0))=FALSE,IF(H$8&lt;&gt;0,VLOOKUP($A11,DSLOP,IN_DTK!H$5,0),""),"")</f>
        <v>8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8</v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8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8</v>
      </c>
      <c r="Q11" s="59">
        <f>IF(ISNA(VLOOKUP($A11,DSLOP,IN_DTK!Q$5,0))=FALSE,IF(Q$8&lt;&gt;0,VLOOKUP($A11,DSLOP,IN_DTK!Q$5,0),""),"")</f>
        <v>8</v>
      </c>
      <c r="R11" s="93" t="str">
        <f>IF(ISNA(VLOOKUP($A11,DSLOP,IN_DTK!R$5,0))=FALSE,IF(R$8&lt;&gt;0,VLOOKUP($A11,DSLOP,IN_DTK!R$5,0),""),"")</f>
        <v>Tám</v>
      </c>
      <c r="S11" s="59">
        <f>IF(ISNA(VLOOKUP($A11,DSLOP,IN_DTK!S$5,0))=FALSE,IF(A$9&lt;&gt;0,VLOOKUP($A11,DSLOP,IN_DTK!S$5,0),""),"")</f>
        <v>0</v>
      </c>
    </row>
    <row r="12" spans="1:21" ht="20.100000000000001" customHeight="1">
      <c r="A12" s="58">
        <v>4</v>
      </c>
      <c r="B12" s="59">
        <v>4</v>
      </c>
      <c r="C12" s="59">
        <f>IF(ISNA(VLOOKUP($A12,DSLOP,IN_DTK!C$5,0))=FALSE,VLOOKUP($A12,DSLOP,IN_DTK!C$5,0),"")</f>
        <v>24302103388</v>
      </c>
      <c r="D12" s="60" t="str">
        <f>IF(ISNA(VLOOKUP($A12,DSLOP,IN_DTK!D$5,0))=FALSE,VLOOKUP($A12,DSLOP,IN_DTK!D$5,0),"")</f>
        <v>Mai Thị</v>
      </c>
      <c r="E12" s="61" t="str">
        <f>IF(ISNA(VLOOKUP($A12,DSLOP,IN_DTK!E$5,0))=FALSE,VLOOKUP($A12,DSLOP,IN_DTK!E$5,0),"")</f>
        <v>Thủy</v>
      </c>
      <c r="F12" s="121">
        <f>IF(ISNA(VLOOKUP($A12,DSLOP,IN_DTK!F$5,0))=FALSE,VLOOKUP($A12,DSLOP,IN_DTK!F$5,0),"")</f>
        <v>27619</v>
      </c>
      <c r="G12" s="77" t="str">
        <f>IF(ISNA(VLOOKUP($A12,DSLOP,IN_DTK!G$5,0))=FALSE,VLOOKUP($A12,DSLOP,IN_DTK!G$5,0),"")</f>
        <v>K19MBA2</v>
      </c>
      <c r="H12" s="59">
        <f>IF(ISNA(VLOOKUP($A12,DSLOP,IN_DTK!H$5,0))=FALSE,IF(H$8&lt;&gt;0,VLOOKUP($A12,DSLOP,IN_DTK!H$5,0),""),"")</f>
        <v>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0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21" ht="20.100000000000001" customHeight="1">
      <c r="A13" s="58">
        <v>5</v>
      </c>
      <c r="B13" s="59">
        <v>5</v>
      </c>
      <c r="C13" s="59">
        <f>IF(ISNA(VLOOKUP($A13,DSLOP,IN_DTK!C$5,0))=FALSE,VLOOKUP($A13,DSLOP,IN_DTK!C$5,0),"")</f>
        <v>24302103362</v>
      </c>
      <c r="D13" s="60" t="str">
        <f>IF(ISNA(VLOOKUP($A13,DSLOP,IN_DTK!D$5,0))=FALSE,VLOOKUP($A13,DSLOP,IN_DTK!D$5,0),"")</f>
        <v>Trần Thị Ngọc</v>
      </c>
      <c r="E13" s="61" t="str">
        <f>IF(ISNA(VLOOKUP($A13,DSLOP,IN_DTK!E$5,0))=FALSE,VLOOKUP($A13,DSLOP,IN_DTK!E$5,0),"")</f>
        <v>Bích</v>
      </c>
      <c r="F13" s="121">
        <f>IF(ISNA(VLOOKUP($A13,DSLOP,IN_DTK!F$5,0))=FALSE,VLOOKUP($A13,DSLOP,IN_DTK!F$5,0),"")</f>
        <v>34164</v>
      </c>
      <c r="G13" s="77" t="str">
        <f>IF(ISNA(VLOOKUP($A13,DSLOP,IN_DTK!G$5,0))=FALSE,VLOOKUP($A13,DSLOP,IN_DTK!G$5,0),"")</f>
        <v>K19MBA2</v>
      </c>
      <c r="H13" s="59">
        <f>IF(ISNA(VLOOKUP($A13,DSLOP,IN_DTK!H$5,0))=FALSE,IF(H$8&lt;&gt;0,VLOOKUP($A13,DSLOP,IN_DTK!H$5,0),""),"")</f>
        <v>7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7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7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8</v>
      </c>
      <c r="Q13" s="59">
        <f>IF(ISNA(VLOOKUP($A13,DSLOP,IN_DTK!Q$5,0))=FALSE,IF(Q$8&lt;&gt;0,VLOOKUP($A13,DSLOP,IN_DTK!Q$5,0),""),"")</f>
        <v>7.5</v>
      </c>
      <c r="R13" s="93" t="str">
        <f>IF(ISNA(VLOOKUP($A13,DSLOP,IN_DTK!R$5,0))=FALSE,IF(R$8&lt;&gt;0,VLOOKUP($A13,DSLOP,IN_DTK!R$5,0),""),"")</f>
        <v>Bảy Phẩy Năm</v>
      </c>
      <c r="S13" s="59">
        <f>IF(ISNA(VLOOKUP($A13,DSLOP,IN_DTK!S$5,0))=FALSE,IF(A$9&lt;&gt;0,VLOOKUP($A13,DSLOP,IN_DTK!S$5,0),""),"")</f>
        <v>0</v>
      </c>
    </row>
    <row r="14" spans="1:21" ht="20.100000000000001" customHeight="1">
      <c r="A14" s="58">
        <v>6</v>
      </c>
      <c r="B14" s="59">
        <v>6</v>
      </c>
      <c r="C14" s="59">
        <f>IF(ISNA(VLOOKUP($A14,DSLOP,IN_DTK!C$5,0))=FALSE,VLOOKUP($A14,DSLOP,IN_DTK!C$5,0),"")</f>
        <v>24302103393</v>
      </c>
      <c r="D14" s="60" t="str">
        <f>IF(ISNA(VLOOKUP($A14,DSLOP,IN_DTK!D$5,0))=FALSE,VLOOKUP($A14,DSLOP,IN_DTK!D$5,0),"")</f>
        <v>Nguyễn Thị Hồng</v>
      </c>
      <c r="E14" s="61" t="str">
        <f>IF(ISNA(VLOOKUP($A14,DSLOP,IN_DTK!E$5,0))=FALSE,VLOOKUP($A14,DSLOP,IN_DTK!E$5,0),"")</f>
        <v>Linh</v>
      </c>
      <c r="F14" s="121">
        <f>IF(ISNA(VLOOKUP($A14,DSLOP,IN_DTK!F$5,0))=FALSE,VLOOKUP($A14,DSLOP,IN_DTK!F$5,0),"")</f>
        <v>31617</v>
      </c>
      <c r="G14" s="77" t="str">
        <f>IF(ISNA(VLOOKUP($A14,DSLOP,IN_DTK!G$5,0))=FALSE,VLOOKUP($A14,DSLOP,IN_DTK!G$5,0),"")</f>
        <v>K19MBA2</v>
      </c>
      <c r="H14" s="59">
        <f>IF(ISNA(VLOOKUP($A14,DSLOP,IN_DTK!H$5,0))=FALSE,IF(H$8&lt;&gt;0,VLOOKUP($A14,DSLOP,IN_DTK!H$5,0),""),"")</f>
        <v>8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8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8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8</v>
      </c>
      <c r="Q14" s="59">
        <f>IF(ISNA(VLOOKUP($A14,DSLOP,IN_DTK!Q$5,0))=FALSE,IF(Q$8&lt;&gt;0,VLOOKUP($A14,DSLOP,IN_DTK!Q$5,0),""),"")</f>
        <v>8</v>
      </c>
      <c r="R14" s="93" t="str">
        <f>IF(ISNA(VLOOKUP($A14,DSLOP,IN_DTK!R$5,0))=FALSE,IF(R$8&lt;&gt;0,VLOOKUP($A14,DSLOP,IN_DTK!R$5,0),""),"")</f>
        <v>Tám</v>
      </c>
      <c r="S14" s="59">
        <f>IF(ISNA(VLOOKUP($A14,DSLOP,IN_DTK!S$5,0))=FALSE,IF(A$9&lt;&gt;0,VLOOKUP($A14,DSLOP,IN_DTK!S$5,0),""),"")</f>
        <v>0</v>
      </c>
    </row>
    <row r="15" spans="1:21" s="89" customFormat="1" ht="10.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21" ht="15.75" customHeight="1">
      <c r="A16" s="38"/>
      <c r="B16" s="38"/>
      <c r="C16" s="273" t="s">
        <v>48</v>
      </c>
      <c r="D16" s="273"/>
      <c r="E16" s="273"/>
      <c r="F16" s="273"/>
      <c r="G16" s="273"/>
      <c r="H16" s="273"/>
      <c r="I16" s="273"/>
      <c r="J16" s="273"/>
      <c r="K16" s="273"/>
      <c r="L16" s="274"/>
      <c r="M16" s="38"/>
      <c r="N16" s="38"/>
      <c r="O16" s="38"/>
      <c r="P16" s="38"/>
      <c r="Q16" s="38"/>
      <c r="R16" s="65"/>
      <c r="S16" s="71"/>
    </row>
    <row r="17" spans="1:19" ht="24">
      <c r="A17" s="38"/>
      <c r="B17" s="38"/>
      <c r="C17" s="44" t="s">
        <v>0</v>
      </c>
      <c r="D17" s="275" t="s">
        <v>49</v>
      </c>
      <c r="E17" s="276"/>
      <c r="F17" s="277"/>
      <c r="G17" s="36" t="s">
        <v>50</v>
      </c>
      <c r="H17" s="281" t="s">
        <v>51</v>
      </c>
      <c r="I17" s="282"/>
      <c r="J17" s="285" t="s">
        <v>18</v>
      </c>
      <c r="K17" s="285"/>
      <c r="L17" s="39"/>
      <c r="M17" s="39"/>
      <c r="N17" s="38"/>
      <c r="O17" s="38"/>
      <c r="P17" s="38"/>
      <c r="Q17" s="38"/>
      <c r="R17" s="65"/>
      <c r="S17" s="71"/>
    </row>
    <row r="18" spans="1:19" ht="12.75" customHeight="1">
      <c r="A18" s="38"/>
      <c r="B18" s="38"/>
      <c r="C18" s="46">
        <v>1</v>
      </c>
      <c r="D18" s="283" t="s">
        <v>52</v>
      </c>
      <c r="E18" s="284"/>
      <c r="F18" s="47"/>
      <c r="G18" s="46">
        <f>COUNTIF($Q$9:$Q$14,"&gt;=4")</f>
        <v>5</v>
      </c>
      <c r="H18" s="289">
        <f>G18/$G$20</f>
        <v>0.83333333333333337</v>
      </c>
      <c r="I18" s="290"/>
      <c r="J18" s="288"/>
      <c r="K18" s="288"/>
      <c r="L18" s="39"/>
      <c r="M18" s="39"/>
      <c r="N18" s="38"/>
      <c r="O18" s="38"/>
      <c r="P18" s="38"/>
      <c r="Q18" s="38"/>
      <c r="R18" s="65"/>
      <c r="S18" s="71"/>
    </row>
    <row r="19" spans="1:19" ht="12.75" customHeight="1">
      <c r="A19" s="38"/>
      <c r="B19" s="38"/>
      <c r="C19" s="46">
        <v>2</v>
      </c>
      <c r="D19" s="283" t="s">
        <v>53</v>
      </c>
      <c r="E19" s="284"/>
      <c r="F19" s="47"/>
      <c r="G19" s="46">
        <f>COUNTIF($Q$9:$Q$14,"&lt;4")</f>
        <v>1</v>
      </c>
      <c r="H19" s="289">
        <f>G19/$G$20</f>
        <v>0.16666666666666666</v>
      </c>
      <c r="I19" s="290"/>
      <c r="J19" s="288"/>
      <c r="K19" s="288"/>
      <c r="L19" s="39"/>
      <c r="M19" s="39"/>
      <c r="N19" s="38"/>
      <c r="O19" s="38"/>
      <c r="P19" s="38"/>
      <c r="Q19" s="38"/>
      <c r="R19" s="65"/>
      <c r="S19" s="71"/>
    </row>
    <row r="20" spans="1:19" ht="12.75" customHeight="1">
      <c r="A20" s="38"/>
      <c r="B20" s="38"/>
      <c r="C20" s="278" t="s">
        <v>54</v>
      </c>
      <c r="D20" s="279"/>
      <c r="E20" s="279"/>
      <c r="F20" s="280"/>
      <c r="G20" s="45">
        <f>SUM(G18:G19)</f>
        <v>6</v>
      </c>
      <c r="H20" s="286">
        <f>SUM(H18:I19)</f>
        <v>1</v>
      </c>
      <c r="I20" s="287"/>
      <c r="J20" s="288"/>
      <c r="K20" s="288"/>
      <c r="L20" s="39"/>
      <c r="M20" s="39"/>
      <c r="N20" s="38"/>
      <c r="O20" s="38"/>
      <c r="P20" s="38"/>
      <c r="Q20" s="38"/>
      <c r="R20" s="65"/>
      <c r="S20" s="71"/>
    </row>
    <row r="21" spans="1:19" ht="12.75" customHeight="1">
      <c r="A21" s="38"/>
      <c r="B21" s="38"/>
      <c r="P21" s="292" t="str">
        <f ca="1">"Đà Nẵng, " &amp; TEXT(TODAY(),"dd/mm/yyyy")</f>
        <v>Đà Nẵng, 29/06/2019</v>
      </c>
      <c r="Q21" s="292"/>
      <c r="R21" s="292"/>
      <c r="S21" s="292"/>
    </row>
    <row r="22" spans="1:19" ht="12.75" customHeight="1">
      <c r="A22" s="38"/>
      <c r="B22" s="38"/>
      <c r="C22" s="40" t="s">
        <v>13</v>
      </c>
      <c r="F22" s="175" t="s">
        <v>262</v>
      </c>
      <c r="G22" s="190"/>
      <c r="H22" s="190"/>
      <c r="I22" s="39"/>
      <c r="J22" s="190"/>
      <c r="K22" s="196" t="s">
        <v>263</v>
      </c>
      <c r="M22" s="196"/>
      <c r="P22" s="254" t="s">
        <v>251</v>
      </c>
      <c r="Q22" s="254"/>
      <c r="R22" s="254"/>
      <c r="S22" s="254"/>
    </row>
    <row r="23" spans="1:19" ht="12" customHeight="1">
      <c r="A23" s="38"/>
      <c r="B23" s="38"/>
      <c r="E23" s="188"/>
      <c r="F23" s="195"/>
      <c r="G23" s="190"/>
      <c r="H23" s="190"/>
      <c r="I23" s="39"/>
      <c r="J23" s="190"/>
      <c r="K23" s="198" t="s">
        <v>264</v>
      </c>
      <c r="M23" s="191"/>
      <c r="P23" s="39"/>
      <c r="Q23" s="50"/>
      <c r="R23" s="50"/>
    </row>
    <row r="24" spans="1:19">
      <c r="A24" s="38"/>
      <c r="B24" s="38"/>
      <c r="E24" s="188"/>
      <c r="F24" s="167"/>
      <c r="G24" s="190"/>
      <c r="H24" s="190"/>
      <c r="I24" s="190"/>
      <c r="J24" s="190"/>
      <c r="K24" s="191"/>
      <c r="L24" s="191"/>
      <c r="M24" s="191"/>
      <c r="R24" s="43"/>
    </row>
    <row r="25" spans="1:19">
      <c r="A25" s="38"/>
      <c r="B25" s="38"/>
      <c r="G25" s="38"/>
      <c r="L25" s="40"/>
    </row>
    <row r="26" spans="1:19">
      <c r="A26" s="38"/>
      <c r="B26" s="38"/>
      <c r="G26" s="38"/>
      <c r="L26" s="40"/>
    </row>
    <row r="27" spans="1:19">
      <c r="A27" s="38"/>
      <c r="B27" s="38"/>
    </row>
    <row r="28" spans="1:19" s="90" customFormat="1" ht="12.75" customHeight="1">
      <c r="A28" s="67" t="s">
        <v>136</v>
      </c>
      <c r="C28" s="98" t="s">
        <v>303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291" t="s">
        <v>252</v>
      </c>
      <c r="Q28" s="291"/>
      <c r="R28" s="291"/>
      <c r="S28" s="291"/>
    </row>
  </sheetData>
  <mergeCells count="30">
    <mergeCell ref="P28:S28"/>
    <mergeCell ref="J18:K18"/>
    <mergeCell ref="P22:S22"/>
    <mergeCell ref="H19:I19"/>
    <mergeCell ref="J19:K19"/>
    <mergeCell ref="P21:S21"/>
    <mergeCell ref="C20:F20"/>
    <mergeCell ref="J17:K17"/>
    <mergeCell ref="H20:I20"/>
    <mergeCell ref="J20:K20"/>
    <mergeCell ref="H18:I18"/>
    <mergeCell ref="D19:E19"/>
    <mergeCell ref="C16:L16"/>
    <mergeCell ref="D17:F17"/>
    <mergeCell ref="H6:P6"/>
    <mergeCell ref="H17:I17"/>
    <mergeCell ref="D18:E18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21" type="noConversion"/>
  <conditionalFormatting sqref="R16:S20 C9:G14">
    <cfRule type="cellIs" dxfId="69" priority="55" stopIfTrue="1" operator="equal">
      <formula>0</formula>
    </cfRule>
  </conditionalFormatting>
  <conditionalFormatting sqref="B15:S15 S9:S14">
    <cfRule type="cellIs" dxfId="68" priority="50" stopIfTrue="1" operator="equal">
      <formula>0</formula>
    </cfRule>
  </conditionalFormatting>
  <conditionalFormatting sqref="Q9:Q14">
    <cfRule type="cellIs" dxfId="67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J25" sqref="A1:XFD1048576"/>
    </sheetView>
  </sheetViews>
  <sheetFormatPr defaultRowHeight="12.75"/>
  <cols>
    <col min="1" max="1" width="3.7109375" style="203" customWidth="1"/>
    <col min="2" max="2" width="8.85546875" style="204" customWidth="1"/>
    <col min="3" max="3" width="12.42578125" style="137" customWidth="1"/>
    <col min="4" max="4" width="8.140625" style="205" bestFit="1" customWidth="1"/>
    <col min="5" max="5" width="7.7109375" style="205" customWidth="1"/>
    <col min="6" max="6" width="7.140625" style="204" customWidth="1"/>
    <col min="7" max="8" width="3.5703125" style="173" customWidth="1"/>
    <col min="9" max="9" width="4" style="173" customWidth="1"/>
    <col min="10" max="10" width="4.28515625" style="173" bestFit="1" customWidth="1"/>
    <col min="11" max="11" width="3.5703125" style="173" customWidth="1"/>
    <col min="12" max="12" width="4" style="173" customWidth="1"/>
    <col min="13" max="14" width="3.5703125" style="173" customWidth="1"/>
    <col min="15" max="16" width="4.5703125" style="173" customWidth="1"/>
    <col min="17" max="17" width="4.140625" style="173" customWidth="1"/>
    <col min="18" max="18" width="4.28515625" style="173" customWidth="1"/>
    <col min="19" max="19" width="10.85546875" style="204" customWidth="1"/>
    <col min="20" max="20" width="10.28515625" style="173" bestFit="1" customWidth="1"/>
    <col min="21" max="21" width="9.140625" style="135" customWidth="1"/>
    <col min="22" max="22" width="4.7109375" style="146" hidden="1" customWidth="1"/>
    <col min="23" max="23" width="12.42578125" style="146" hidden="1" customWidth="1"/>
    <col min="24" max="24" width="9.140625" style="135" customWidth="1"/>
    <col min="25" max="256" width="9.140625" style="137"/>
    <col min="257" max="257" width="3.7109375" style="137" customWidth="1"/>
    <col min="258" max="258" width="8.85546875" style="137" customWidth="1"/>
    <col min="259" max="259" width="12.42578125" style="137" customWidth="1"/>
    <col min="260" max="260" width="8.140625" style="137" bestFit="1" customWidth="1"/>
    <col min="261" max="261" width="7.7109375" style="137" customWidth="1"/>
    <col min="262" max="262" width="7.140625" style="137" customWidth="1"/>
    <col min="263" max="264" width="3.5703125" style="137" customWidth="1"/>
    <col min="265" max="265" width="4" style="137" customWidth="1"/>
    <col min="266" max="266" width="4.28515625" style="137" bestFit="1" customWidth="1"/>
    <col min="267" max="267" width="3.5703125" style="137" customWidth="1"/>
    <col min="268" max="268" width="4.7109375" style="137" customWidth="1"/>
    <col min="269" max="270" width="0" style="137" hidden="1" customWidth="1"/>
    <col min="271" max="272" width="4.5703125" style="137" customWidth="1"/>
    <col min="273" max="273" width="4.140625" style="137" customWidth="1"/>
    <col min="274" max="274" width="4.28515625" style="137" customWidth="1"/>
    <col min="275" max="275" width="10.85546875" style="137" customWidth="1"/>
    <col min="276" max="276" width="10.28515625" style="137" bestFit="1" customWidth="1"/>
    <col min="277" max="277" width="9.140625" style="137" customWidth="1"/>
    <col min="278" max="279" width="0" style="137" hidden="1" customWidth="1"/>
    <col min="280" max="280" width="9.140625" style="137" customWidth="1"/>
    <col min="281" max="512" width="9.140625" style="137"/>
    <col min="513" max="513" width="3.7109375" style="137" customWidth="1"/>
    <col min="514" max="514" width="8.85546875" style="137" customWidth="1"/>
    <col min="515" max="515" width="12.42578125" style="137" customWidth="1"/>
    <col min="516" max="516" width="8.140625" style="137" bestFit="1" customWidth="1"/>
    <col min="517" max="517" width="7.7109375" style="137" customWidth="1"/>
    <col min="518" max="518" width="7.140625" style="137" customWidth="1"/>
    <col min="519" max="520" width="3.5703125" style="137" customWidth="1"/>
    <col min="521" max="521" width="4" style="137" customWidth="1"/>
    <col min="522" max="522" width="4.28515625" style="137" bestFit="1" customWidth="1"/>
    <col min="523" max="523" width="3.5703125" style="137" customWidth="1"/>
    <col min="524" max="524" width="4.7109375" style="137" customWidth="1"/>
    <col min="525" max="526" width="0" style="137" hidden="1" customWidth="1"/>
    <col min="527" max="528" width="4.5703125" style="137" customWidth="1"/>
    <col min="529" max="529" width="4.140625" style="137" customWidth="1"/>
    <col min="530" max="530" width="4.28515625" style="137" customWidth="1"/>
    <col min="531" max="531" width="10.85546875" style="137" customWidth="1"/>
    <col min="532" max="532" width="10.28515625" style="137" bestFit="1" customWidth="1"/>
    <col min="533" max="533" width="9.140625" style="137" customWidth="1"/>
    <col min="534" max="535" width="0" style="137" hidden="1" customWidth="1"/>
    <col min="536" max="536" width="9.140625" style="137" customWidth="1"/>
    <col min="537" max="768" width="9.140625" style="137"/>
    <col min="769" max="769" width="3.7109375" style="137" customWidth="1"/>
    <col min="770" max="770" width="8.85546875" style="137" customWidth="1"/>
    <col min="771" max="771" width="12.42578125" style="137" customWidth="1"/>
    <col min="772" max="772" width="8.140625" style="137" bestFit="1" customWidth="1"/>
    <col min="773" max="773" width="7.7109375" style="137" customWidth="1"/>
    <col min="774" max="774" width="7.140625" style="137" customWidth="1"/>
    <col min="775" max="776" width="3.5703125" style="137" customWidth="1"/>
    <col min="777" max="777" width="4" style="137" customWidth="1"/>
    <col min="778" max="778" width="4.28515625" style="137" bestFit="1" customWidth="1"/>
    <col min="779" max="779" width="3.5703125" style="137" customWidth="1"/>
    <col min="780" max="780" width="4.7109375" style="137" customWidth="1"/>
    <col min="781" max="782" width="0" style="137" hidden="1" customWidth="1"/>
    <col min="783" max="784" width="4.5703125" style="137" customWidth="1"/>
    <col min="785" max="785" width="4.140625" style="137" customWidth="1"/>
    <col min="786" max="786" width="4.28515625" style="137" customWidth="1"/>
    <col min="787" max="787" width="10.85546875" style="137" customWidth="1"/>
    <col min="788" max="788" width="10.28515625" style="137" bestFit="1" customWidth="1"/>
    <col min="789" max="789" width="9.140625" style="137" customWidth="1"/>
    <col min="790" max="791" width="0" style="137" hidden="1" customWidth="1"/>
    <col min="792" max="792" width="9.140625" style="137" customWidth="1"/>
    <col min="793" max="1024" width="9.140625" style="137"/>
    <col min="1025" max="1025" width="3.7109375" style="137" customWidth="1"/>
    <col min="1026" max="1026" width="8.85546875" style="137" customWidth="1"/>
    <col min="1027" max="1027" width="12.42578125" style="137" customWidth="1"/>
    <col min="1028" max="1028" width="8.140625" style="137" bestFit="1" customWidth="1"/>
    <col min="1029" max="1029" width="7.7109375" style="137" customWidth="1"/>
    <col min="1030" max="1030" width="7.140625" style="137" customWidth="1"/>
    <col min="1031" max="1032" width="3.5703125" style="137" customWidth="1"/>
    <col min="1033" max="1033" width="4" style="137" customWidth="1"/>
    <col min="1034" max="1034" width="4.28515625" style="137" bestFit="1" customWidth="1"/>
    <col min="1035" max="1035" width="3.5703125" style="137" customWidth="1"/>
    <col min="1036" max="1036" width="4.7109375" style="137" customWidth="1"/>
    <col min="1037" max="1038" width="0" style="137" hidden="1" customWidth="1"/>
    <col min="1039" max="1040" width="4.5703125" style="137" customWidth="1"/>
    <col min="1041" max="1041" width="4.140625" style="137" customWidth="1"/>
    <col min="1042" max="1042" width="4.28515625" style="137" customWidth="1"/>
    <col min="1043" max="1043" width="10.85546875" style="137" customWidth="1"/>
    <col min="1044" max="1044" width="10.28515625" style="137" bestFit="1" customWidth="1"/>
    <col min="1045" max="1045" width="9.140625" style="137" customWidth="1"/>
    <col min="1046" max="1047" width="0" style="137" hidden="1" customWidth="1"/>
    <col min="1048" max="1048" width="9.140625" style="137" customWidth="1"/>
    <col min="1049" max="1280" width="9.140625" style="137"/>
    <col min="1281" max="1281" width="3.7109375" style="137" customWidth="1"/>
    <col min="1282" max="1282" width="8.85546875" style="137" customWidth="1"/>
    <col min="1283" max="1283" width="12.42578125" style="137" customWidth="1"/>
    <col min="1284" max="1284" width="8.140625" style="137" bestFit="1" customWidth="1"/>
    <col min="1285" max="1285" width="7.7109375" style="137" customWidth="1"/>
    <col min="1286" max="1286" width="7.140625" style="137" customWidth="1"/>
    <col min="1287" max="1288" width="3.5703125" style="137" customWidth="1"/>
    <col min="1289" max="1289" width="4" style="137" customWidth="1"/>
    <col min="1290" max="1290" width="4.28515625" style="137" bestFit="1" customWidth="1"/>
    <col min="1291" max="1291" width="3.5703125" style="137" customWidth="1"/>
    <col min="1292" max="1292" width="4.7109375" style="137" customWidth="1"/>
    <col min="1293" max="1294" width="0" style="137" hidden="1" customWidth="1"/>
    <col min="1295" max="1296" width="4.5703125" style="137" customWidth="1"/>
    <col min="1297" max="1297" width="4.140625" style="137" customWidth="1"/>
    <col min="1298" max="1298" width="4.28515625" style="137" customWidth="1"/>
    <col min="1299" max="1299" width="10.85546875" style="137" customWidth="1"/>
    <col min="1300" max="1300" width="10.28515625" style="137" bestFit="1" customWidth="1"/>
    <col min="1301" max="1301" width="9.140625" style="137" customWidth="1"/>
    <col min="1302" max="1303" width="0" style="137" hidden="1" customWidth="1"/>
    <col min="1304" max="1304" width="9.140625" style="137" customWidth="1"/>
    <col min="1305" max="1536" width="9.140625" style="137"/>
    <col min="1537" max="1537" width="3.7109375" style="137" customWidth="1"/>
    <col min="1538" max="1538" width="8.85546875" style="137" customWidth="1"/>
    <col min="1539" max="1539" width="12.42578125" style="137" customWidth="1"/>
    <col min="1540" max="1540" width="8.140625" style="137" bestFit="1" customWidth="1"/>
    <col min="1541" max="1541" width="7.7109375" style="137" customWidth="1"/>
    <col min="1542" max="1542" width="7.140625" style="137" customWidth="1"/>
    <col min="1543" max="1544" width="3.5703125" style="137" customWidth="1"/>
    <col min="1545" max="1545" width="4" style="137" customWidth="1"/>
    <col min="1546" max="1546" width="4.28515625" style="137" bestFit="1" customWidth="1"/>
    <col min="1547" max="1547" width="3.5703125" style="137" customWidth="1"/>
    <col min="1548" max="1548" width="4.7109375" style="137" customWidth="1"/>
    <col min="1549" max="1550" width="0" style="137" hidden="1" customWidth="1"/>
    <col min="1551" max="1552" width="4.5703125" style="137" customWidth="1"/>
    <col min="1553" max="1553" width="4.140625" style="137" customWidth="1"/>
    <col min="1554" max="1554" width="4.28515625" style="137" customWidth="1"/>
    <col min="1555" max="1555" width="10.85546875" style="137" customWidth="1"/>
    <col min="1556" max="1556" width="10.28515625" style="137" bestFit="1" customWidth="1"/>
    <col min="1557" max="1557" width="9.140625" style="137" customWidth="1"/>
    <col min="1558" max="1559" width="0" style="137" hidden="1" customWidth="1"/>
    <col min="1560" max="1560" width="9.140625" style="137" customWidth="1"/>
    <col min="1561" max="1792" width="9.140625" style="137"/>
    <col min="1793" max="1793" width="3.7109375" style="137" customWidth="1"/>
    <col min="1794" max="1794" width="8.85546875" style="137" customWidth="1"/>
    <col min="1795" max="1795" width="12.42578125" style="137" customWidth="1"/>
    <col min="1796" max="1796" width="8.140625" style="137" bestFit="1" customWidth="1"/>
    <col min="1797" max="1797" width="7.7109375" style="137" customWidth="1"/>
    <col min="1798" max="1798" width="7.140625" style="137" customWidth="1"/>
    <col min="1799" max="1800" width="3.5703125" style="137" customWidth="1"/>
    <col min="1801" max="1801" width="4" style="137" customWidth="1"/>
    <col min="1802" max="1802" width="4.28515625" style="137" bestFit="1" customWidth="1"/>
    <col min="1803" max="1803" width="3.5703125" style="137" customWidth="1"/>
    <col min="1804" max="1804" width="4.7109375" style="137" customWidth="1"/>
    <col min="1805" max="1806" width="0" style="137" hidden="1" customWidth="1"/>
    <col min="1807" max="1808" width="4.5703125" style="137" customWidth="1"/>
    <col min="1809" max="1809" width="4.140625" style="137" customWidth="1"/>
    <col min="1810" max="1810" width="4.28515625" style="137" customWidth="1"/>
    <col min="1811" max="1811" width="10.85546875" style="137" customWidth="1"/>
    <col min="1812" max="1812" width="10.28515625" style="137" bestFit="1" customWidth="1"/>
    <col min="1813" max="1813" width="9.140625" style="137" customWidth="1"/>
    <col min="1814" max="1815" width="0" style="137" hidden="1" customWidth="1"/>
    <col min="1816" max="1816" width="9.140625" style="137" customWidth="1"/>
    <col min="1817" max="2048" width="9.140625" style="137"/>
    <col min="2049" max="2049" width="3.7109375" style="137" customWidth="1"/>
    <col min="2050" max="2050" width="8.85546875" style="137" customWidth="1"/>
    <col min="2051" max="2051" width="12.42578125" style="137" customWidth="1"/>
    <col min="2052" max="2052" width="8.140625" style="137" bestFit="1" customWidth="1"/>
    <col min="2053" max="2053" width="7.7109375" style="137" customWidth="1"/>
    <col min="2054" max="2054" width="7.140625" style="137" customWidth="1"/>
    <col min="2055" max="2056" width="3.5703125" style="137" customWidth="1"/>
    <col min="2057" max="2057" width="4" style="137" customWidth="1"/>
    <col min="2058" max="2058" width="4.28515625" style="137" bestFit="1" customWidth="1"/>
    <col min="2059" max="2059" width="3.5703125" style="137" customWidth="1"/>
    <col min="2060" max="2060" width="4.7109375" style="137" customWidth="1"/>
    <col min="2061" max="2062" width="0" style="137" hidden="1" customWidth="1"/>
    <col min="2063" max="2064" width="4.5703125" style="137" customWidth="1"/>
    <col min="2065" max="2065" width="4.140625" style="137" customWidth="1"/>
    <col min="2066" max="2066" width="4.28515625" style="137" customWidth="1"/>
    <col min="2067" max="2067" width="10.85546875" style="137" customWidth="1"/>
    <col min="2068" max="2068" width="10.28515625" style="137" bestFit="1" customWidth="1"/>
    <col min="2069" max="2069" width="9.140625" style="137" customWidth="1"/>
    <col min="2070" max="2071" width="0" style="137" hidden="1" customWidth="1"/>
    <col min="2072" max="2072" width="9.140625" style="137" customWidth="1"/>
    <col min="2073" max="2304" width="9.140625" style="137"/>
    <col min="2305" max="2305" width="3.7109375" style="137" customWidth="1"/>
    <col min="2306" max="2306" width="8.85546875" style="137" customWidth="1"/>
    <col min="2307" max="2307" width="12.42578125" style="137" customWidth="1"/>
    <col min="2308" max="2308" width="8.140625" style="137" bestFit="1" customWidth="1"/>
    <col min="2309" max="2309" width="7.7109375" style="137" customWidth="1"/>
    <col min="2310" max="2310" width="7.140625" style="137" customWidth="1"/>
    <col min="2311" max="2312" width="3.5703125" style="137" customWidth="1"/>
    <col min="2313" max="2313" width="4" style="137" customWidth="1"/>
    <col min="2314" max="2314" width="4.28515625" style="137" bestFit="1" customWidth="1"/>
    <col min="2315" max="2315" width="3.5703125" style="137" customWidth="1"/>
    <col min="2316" max="2316" width="4.7109375" style="137" customWidth="1"/>
    <col min="2317" max="2318" width="0" style="137" hidden="1" customWidth="1"/>
    <col min="2319" max="2320" width="4.5703125" style="137" customWidth="1"/>
    <col min="2321" max="2321" width="4.140625" style="137" customWidth="1"/>
    <col min="2322" max="2322" width="4.28515625" style="137" customWidth="1"/>
    <col min="2323" max="2323" width="10.85546875" style="137" customWidth="1"/>
    <col min="2324" max="2324" width="10.28515625" style="137" bestFit="1" customWidth="1"/>
    <col min="2325" max="2325" width="9.140625" style="137" customWidth="1"/>
    <col min="2326" max="2327" width="0" style="137" hidden="1" customWidth="1"/>
    <col min="2328" max="2328" width="9.140625" style="137" customWidth="1"/>
    <col min="2329" max="2560" width="9.140625" style="137"/>
    <col min="2561" max="2561" width="3.7109375" style="137" customWidth="1"/>
    <col min="2562" max="2562" width="8.85546875" style="137" customWidth="1"/>
    <col min="2563" max="2563" width="12.42578125" style="137" customWidth="1"/>
    <col min="2564" max="2564" width="8.140625" style="137" bestFit="1" customWidth="1"/>
    <col min="2565" max="2565" width="7.7109375" style="137" customWidth="1"/>
    <col min="2566" max="2566" width="7.140625" style="137" customWidth="1"/>
    <col min="2567" max="2568" width="3.5703125" style="137" customWidth="1"/>
    <col min="2569" max="2569" width="4" style="137" customWidth="1"/>
    <col min="2570" max="2570" width="4.28515625" style="137" bestFit="1" customWidth="1"/>
    <col min="2571" max="2571" width="3.5703125" style="137" customWidth="1"/>
    <col min="2572" max="2572" width="4.7109375" style="137" customWidth="1"/>
    <col min="2573" max="2574" width="0" style="137" hidden="1" customWidth="1"/>
    <col min="2575" max="2576" width="4.5703125" style="137" customWidth="1"/>
    <col min="2577" max="2577" width="4.140625" style="137" customWidth="1"/>
    <col min="2578" max="2578" width="4.28515625" style="137" customWidth="1"/>
    <col min="2579" max="2579" width="10.85546875" style="137" customWidth="1"/>
    <col min="2580" max="2580" width="10.28515625" style="137" bestFit="1" customWidth="1"/>
    <col min="2581" max="2581" width="9.140625" style="137" customWidth="1"/>
    <col min="2582" max="2583" width="0" style="137" hidden="1" customWidth="1"/>
    <col min="2584" max="2584" width="9.140625" style="137" customWidth="1"/>
    <col min="2585" max="2816" width="9.140625" style="137"/>
    <col min="2817" max="2817" width="3.7109375" style="137" customWidth="1"/>
    <col min="2818" max="2818" width="8.85546875" style="137" customWidth="1"/>
    <col min="2819" max="2819" width="12.42578125" style="137" customWidth="1"/>
    <col min="2820" max="2820" width="8.140625" style="137" bestFit="1" customWidth="1"/>
    <col min="2821" max="2821" width="7.7109375" style="137" customWidth="1"/>
    <col min="2822" max="2822" width="7.140625" style="137" customWidth="1"/>
    <col min="2823" max="2824" width="3.5703125" style="137" customWidth="1"/>
    <col min="2825" max="2825" width="4" style="137" customWidth="1"/>
    <col min="2826" max="2826" width="4.28515625" style="137" bestFit="1" customWidth="1"/>
    <col min="2827" max="2827" width="3.5703125" style="137" customWidth="1"/>
    <col min="2828" max="2828" width="4.7109375" style="137" customWidth="1"/>
    <col min="2829" max="2830" width="0" style="137" hidden="1" customWidth="1"/>
    <col min="2831" max="2832" width="4.5703125" style="137" customWidth="1"/>
    <col min="2833" max="2833" width="4.140625" style="137" customWidth="1"/>
    <col min="2834" max="2834" width="4.28515625" style="137" customWidth="1"/>
    <col min="2835" max="2835" width="10.85546875" style="137" customWidth="1"/>
    <col min="2836" max="2836" width="10.28515625" style="137" bestFit="1" customWidth="1"/>
    <col min="2837" max="2837" width="9.140625" style="137" customWidth="1"/>
    <col min="2838" max="2839" width="0" style="137" hidden="1" customWidth="1"/>
    <col min="2840" max="2840" width="9.140625" style="137" customWidth="1"/>
    <col min="2841" max="3072" width="9.140625" style="137"/>
    <col min="3073" max="3073" width="3.7109375" style="137" customWidth="1"/>
    <col min="3074" max="3074" width="8.85546875" style="137" customWidth="1"/>
    <col min="3075" max="3075" width="12.42578125" style="137" customWidth="1"/>
    <col min="3076" max="3076" width="8.140625" style="137" bestFit="1" customWidth="1"/>
    <col min="3077" max="3077" width="7.7109375" style="137" customWidth="1"/>
    <col min="3078" max="3078" width="7.140625" style="137" customWidth="1"/>
    <col min="3079" max="3080" width="3.5703125" style="137" customWidth="1"/>
    <col min="3081" max="3081" width="4" style="137" customWidth="1"/>
    <col min="3082" max="3082" width="4.28515625" style="137" bestFit="1" customWidth="1"/>
    <col min="3083" max="3083" width="3.5703125" style="137" customWidth="1"/>
    <col min="3084" max="3084" width="4.7109375" style="137" customWidth="1"/>
    <col min="3085" max="3086" width="0" style="137" hidden="1" customWidth="1"/>
    <col min="3087" max="3088" width="4.5703125" style="137" customWidth="1"/>
    <col min="3089" max="3089" width="4.140625" style="137" customWidth="1"/>
    <col min="3090" max="3090" width="4.28515625" style="137" customWidth="1"/>
    <col min="3091" max="3091" width="10.85546875" style="137" customWidth="1"/>
    <col min="3092" max="3092" width="10.28515625" style="137" bestFit="1" customWidth="1"/>
    <col min="3093" max="3093" width="9.140625" style="137" customWidth="1"/>
    <col min="3094" max="3095" width="0" style="137" hidden="1" customWidth="1"/>
    <col min="3096" max="3096" width="9.140625" style="137" customWidth="1"/>
    <col min="3097" max="3328" width="9.140625" style="137"/>
    <col min="3329" max="3329" width="3.7109375" style="137" customWidth="1"/>
    <col min="3330" max="3330" width="8.85546875" style="137" customWidth="1"/>
    <col min="3331" max="3331" width="12.42578125" style="137" customWidth="1"/>
    <col min="3332" max="3332" width="8.140625" style="137" bestFit="1" customWidth="1"/>
    <col min="3333" max="3333" width="7.7109375" style="137" customWidth="1"/>
    <col min="3334" max="3334" width="7.140625" style="137" customWidth="1"/>
    <col min="3335" max="3336" width="3.5703125" style="137" customWidth="1"/>
    <col min="3337" max="3337" width="4" style="137" customWidth="1"/>
    <col min="3338" max="3338" width="4.28515625" style="137" bestFit="1" customWidth="1"/>
    <col min="3339" max="3339" width="3.5703125" style="137" customWidth="1"/>
    <col min="3340" max="3340" width="4.7109375" style="137" customWidth="1"/>
    <col min="3341" max="3342" width="0" style="137" hidden="1" customWidth="1"/>
    <col min="3343" max="3344" width="4.5703125" style="137" customWidth="1"/>
    <col min="3345" max="3345" width="4.140625" style="137" customWidth="1"/>
    <col min="3346" max="3346" width="4.28515625" style="137" customWidth="1"/>
    <col min="3347" max="3347" width="10.85546875" style="137" customWidth="1"/>
    <col min="3348" max="3348" width="10.28515625" style="137" bestFit="1" customWidth="1"/>
    <col min="3349" max="3349" width="9.140625" style="137" customWidth="1"/>
    <col min="3350" max="3351" width="0" style="137" hidden="1" customWidth="1"/>
    <col min="3352" max="3352" width="9.140625" style="137" customWidth="1"/>
    <col min="3353" max="3584" width="9.140625" style="137"/>
    <col min="3585" max="3585" width="3.7109375" style="137" customWidth="1"/>
    <col min="3586" max="3586" width="8.85546875" style="137" customWidth="1"/>
    <col min="3587" max="3587" width="12.42578125" style="137" customWidth="1"/>
    <col min="3588" max="3588" width="8.140625" style="137" bestFit="1" customWidth="1"/>
    <col min="3589" max="3589" width="7.7109375" style="137" customWidth="1"/>
    <col min="3590" max="3590" width="7.140625" style="137" customWidth="1"/>
    <col min="3591" max="3592" width="3.5703125" style="137" customWidth="1"/>
    <col min="3593" max="3593" width="4" style="137" customWidth="1"/>
    <col min="3594" max="3594" width="4.28515625" style="137" bestFit="1" customWidth="1"/>
    <col min="3595" max="3595" width="3.5703125" style="137" customWidth="1"/>
    <col min="3596" max="3596" width="4.7109375" style="137" customWidth="1"/>
    <col min="3597" max="3598" width="0" style="137" hidden="1" customWidth="1"/>
    <col min="3599" max="3600" width="4.5703125" style="137" customWidth="1"/>
    <col min="3601" max="3601" width="4.140625" style="137" customWidth="1"/>
    <col min="3602" max="3602" width="4.28515625" style="137" customWidth="1"/>
    <col min="3603" max="3603" width="10.85546875" style="137" customWidth="1"/>
    <col min="3604" max="3604" width="10.28515625" style="137" bestFit="1" customWidth="1"/>
    <col min="3605" max="3605" width="9.140625" style="137" customWidth="1"/>
    <col min="3606" max="3607" width="0" style="137" hidden="1" customWidth="1"/>
    <col min="3608" max="3608" width="9.140625" style="137" customWidth="1"/>
    <col min="3609" max="3840" width="9.140625" style="137"/>
    <col min="3841" max="3841" width="3.7109375" style="137" customWidth="1"/>
    <col min="3842" max="3842" width="8.85546875" style="137" customWidth="1"/>
    <col min="3843" max="3843" width="12.42578125" style="137" customWidth="1"/>
    <col min="3844" max="3844" width="8.140625" style="137" bestFit="1" customWidth="1"/>
    <col min="3845" max="3845" width="7.7109375" style="137" customWidth="1"/>
    <col min="3846" max="3846" width="7.140625" style="137" customWidth="1"/>
    <col min="3847" max="3848" width="3.5703125" style="137" customWidth="1"/>
    <col min="3849" max="3849" width="4" style="137" customWidth="1"/>
    <col min="3850" max="3850" width="4.28515625" style="137" bestFit="1" customWidth="1"/>
    <col min="3851" max="3851" width="3.5703125" style="137" customWidth="1"/>
    <col min="3852" max="3852" width="4.7109375" style="137" customWidth="1"/>
    <col min="3853" max="3854" width="0" style="137" hidden="1" customWidth="1"/>
    <col min="3855" max="3856" width="4.5703125" style="137" customWidth="1"/>
    <col min="3857" max="3857" width="4.140625" style="137" customWidth="1"/>
    <col min="3858" max="3858" width="4.28515625" style="137" customWidth="1"/>
    <col min="3859" max="3859" width="10.85546875" style="137" customWidth="1"/>
    <col min="3860" max="3860" width="10.28515625" style="137" bestFit="1" customWidth="1"/>
    <col min="3861" max="3861" width="9.140625" style="137" customWidth="1"/>
    <col min="3862" max="3863" width="0" style="137" hidden="1" customWidth="1"/>
    <col min="3864" max="3864" width="9.140625" style="137" customWidth="1"/>
    <col min="3865" max="4096" width="9.140625" style="137"/>
    <col min="4097" max="4097" width="3.7109375" style="137" customWidth="1"/>
    <col min="4098" max="4098" width="8.85546875" style="137" customWidth="1"/>
    <col min="4099" max="4099" width="12.42578125" style="137" customWidth="1"/>
    <col min="4100" max="4100" width="8.140625" style="137" bestFit="1" customWidth="1"/>
    <col min="4101" max="4101" width="7.7109375" style="137" customWidth="1"/>
    <col min="4102" max="4102" width="7.140625" style="137" customWidth="1"/>
    <col min="4103" max="4104" width="3.5703125" style="137" customWidth="1"/>
    <col min="4105" max="4105" width="4" style="137" customWidth="1"/>
    <col min="4106" max="4106" width="4.28515625" style="137" bestFit="1" customWidth="1"/>
    <col min="4107" max="4107" width="3.5703125" style="137" customWidth="1"/>
    <col min="4108" max="4108" width="4.7109375" style="137" customWidth="1"/>
    <col min="4109" max="4110" width="0" style="137" hidden="1" customWidth="1"/>
    <col min="4111" max="4112" width="4.5703125" style="137" customWidth="1"/>
    <col min="4113" max="4113" width="4.140625" style="137" customWidth="1"/>
    <col min="4114" max="4114" width="4.28515625" style="137" customWidth="1"/>
    <col min="4115" max="4115" width="10.85546875" style="137" customWidth="1"/>
    <col min="4116" max="4116" width="10.28515625" style="137" bestFit="1" customWidth="1"/>
    <col min="4117" max="4117" width="9.140625" style="137" customWidth="1"/>
    <col min="4118" max="4119" width="0" style="137" hidden="1" customWidth="1"/>
    <col min="4120" max="4120" width="9.140625" style="137" customWidth="1"/>
    <col min="4121" max="4352" width="9.140625" style="137"/>
    <col min="4353" max="4353" width="3.7109375" style="137" customWidth="1"/>
    <col min="4354" max="4354" width="8.85546875" style="137" customWidth="1"/>
    <col min="4355" max="4355" width="12.42578125" style="137" customWidth="1"/>
    <col min="4356" max="4356" width="8.140625" style="137" bestFit="1" customWidth="1"/>
    <col min="4357" max="4357" width="7.7109375" style="137" customWidth="1"/>
    <col min="4358" max="4358" width="7.140625" style="137" customWidth="1"/>
    <col min="4359" max="4360" width="3.5703125" style="137" customWidth="1"/>
    <col min="4361" max="4361" width="4" style="137" customWidth="1"/>
    <col min="4362" max="4362" width="4.28515625" style="137" bestFit="1" customWidth="1"/>
    <col min="4363" max="4363" width="3.5703125" style="137" customWidth="1"/>
    <col min="4364" max="4364" width="4.7109375" style="137" customWidth="1"/>
    <col min="4365" max="4366" width="0" style="137" hidden="1" customWidth="1"/>
    <col min="4367" max="4368" width="4.5703125" style="137" customWidth="1"/>
    <col min="4369" max="4369" width="4.140625" style="137" customWidth="1"/>
    <col min="4370" max="4370" width="4.28515625" style="137" customWidth="1"/>
    <col min="4371" max="4371" width="10.85546875" style="137" customWidth="1"/>
    <col min="4372" max="4372" width="10.28515625" style="137" bestFit="1" customWidth="1"/>
    <col min="4373" max="4373" width="9.140625" style="137" customWidth="1"/>
    <col min="4374" max="4375" width="0" style="137" hidden="1" customWidth="1"/>
    <col min="4376" max="4376" width="9.140625" style="137" customWidth="1"/>
    <col min="4377" max="4608" width="9.140625" style="137"/>
    <col min="4609" max="4609" width="3.7109375" style="137" customWidth="1"/>
    <col min="4610" max="4610" width="8.85546875" style="137" customWidth="1"/>
    <col min="4611" max="4611" width="12.42578125" style="137" customWidth="1"/>
    <col min="4612" max="4612" width="8.140625" style="137" bestFit="1" customWidth="1"/>
    <col min="4613" max="4613" width="7.7109375" style="137" customWidth="1"/>
    <col min="4614" max="4614" width="7.140625" style="137" customWidth="1"/>
    <col min="4615" max="4616" width="3.5703125" style="137" customWidth="1"/>
    <col min="4617" max="4617" width="4" style="137" customWidth="1"/>
    <col min="4618" max="4618" width="4.28515625" style="137" bestFit="1" customWidth="1"/>
    <col min="4619" max="4619" width="3.5703125" style="137" customWidth="1"/>
    <col min="4620" max="4620" width="4.7109375" style="137" customWidth="1"/>
    <col min="4621" max="4622" width="0" style="137" hidden="1" customWidth="1"/>
    <col min="4623" max="4624" width="4.5703125" style="137" customWidth="1"/>
    <col min="4625" max="4625" width="4.140625" style="137" customWidth="1"/>
    <col min="4626" max="4626" width="4.28515625" style="137" customWidth="1"/>
    <col min="4627" max="4627" width="10.85546875" style="137" customWidth="1"/>
    <col min="4628" max="4628" width="10.28515625" style="137" bestFit="1" customWidth="1"/>
    <col min="4629" max="4629" width="9.140625" style="137" customWidth="1"/>
    <col min="4630" max="4631" width="0" style="137" hidden="1" customWidth="1"/>
    <col min="4632" max="4632" width="9.140625" style="137" customWidth="1"/>
    <col min="4633" max="4864" width="9.140625" style="137"/>
    <col min="4865" max="4865" width="3.7109375" style="137" customWidth="1"/>
    <col min="4866" max="4866" width="8.85546875" style="137" customWidth="1"/>
    <col min="4867" max="4867" width="12.42578125" style="137" customWidth="1"/>
    <col min="4868" max="4868" width="8.140625" style="137" bestFit="1" customWidth="1"/>
    <col min="4869" max="4869" width="7.7109375" style="137" customWidth="1"/>
    <col min="4870" max="4870" width="7.140625" style="137" customWidth="1"/>
    <col min="4871" max="4872" width="3.5703125" style="137" customWidth="1"/>
    <col min="4873" max="4873" width="4" style="137" customWidth="1"/>
    <col min="4874" max="4874" width="4.28515625" style="137" bestFit="1" customWidth="1"/>
    <col min="4875" max="4875" width="3.5703125" style="137" customWidth="1"/>
    <col min="4876" max="4876" width="4.7109375" style="137" customWidth="1"/>
    <col min="4877" max="4878" width="0" style="137" hidden="1" customWidth="1"/>
    <col min="4879" max="4880" width="4.5703125" style="137" customWidth="1"/>
    <col min="4881" max="4881" width="4.140625" style="137" customWidth="1"/>
    <col min="4882" max="4882" width="4.28515625" style="137" customWidth="1"/>
    <col min="4883" max="4883" width="10.85546875" style="137" customWidth="1"/>
    <col min="4884" max="4884" width="10.28515625" style="137" bestFit="1" customWidth="1"/>
    <col min="4885" max="4885" width="9.140625" style="137" customWidth="1"/>
    <col min="4886" max="4887" width="0" style="137" hidden="1" customWidth="1"/>
    <col min="4888" max="4888" width="9.140625" style="137" customWidth="1"/>
    <col min="4889" max="5120" width="9.140625" style="137"/>
    <col min="5121" max="5121" width="3.7109375" style="137" customWidth="1"/>
    <col min="5122" max="5122" width="8.85546875" style="137" customWidth="1"/>
    <col min="5123" max="5123" width="12.42578125" style="137" customWidth="1"/>
    <col min="5124" max="5124" width="8.140625" style="137" bestFit="1" customWidth="1"/>
    <col min="5125" max="5125" width="7.7109375" style="137" customWidth="1"/>
    <col min="5126" max="5126" width="7.140625" style="137" customWidth="1"/>
    <col min="5127" max="5128" width="3.5703125" style="137" customWidth="1"/>
    <col min="5129" max="5129" width="4" style="137" customWidth="1"/>
    <col min="5130" max="5130" width="4.28515625" style="137" bestFit="1" customWidth="1"/>
    <col min="5131" max="5131" width="3.5703125" style="137" customWidth="1"/>
    <col min="5132" max="5132" width="4.7109375" style="137" customWidth="1"/>
    <col min="5133" max="5134" width="0" style="137" hidden="1" customWidth="1"/>
    <col min="5135" max="5136" width="4.5703125" style="137" customWidth="1"/>
    <col min="5137" max="5137" width="4.140625" style="137" customWidth="1"/>
    <col min="5138" max="5138" width="4.28515625" style="137" customWidth="1"/>
    <col min="5139" max="5139" width="10.85546875" style="137" customWidth="1"/>
    <col min="5140" max="5140" width="10.28515625" style="137" bestFit="1" customWidth="1"/>
    <col min="5141" max="5141" width="9.140625" style="137" customWidth="1"/>
    <col min="5142" max="5143" width="0" style="137" hidden="1" customWidth="1"/>
    <col min="5144" max="5144" width="9.140625" style="137" customWidth="1"/>
    <col min="5145" max="5376" width="9.140625" style="137"/>
    <col min="5377" max="5377" width="3.7109375" style="137" customWidth="1"/>
    <col min="5378" max="5378" width="8.85546875" style="137" customWidth="1"/>
    <col min="5379" max="5379" width="12.42578125" style="137" customWidth="1"/>
    <col min="5380" max="5380" width="8.140625" style="137" bestFit="1" customWidth="1"/>
    <col min="5381" max="5381" width="7.7109375" style="137" customWidth="1"/>
    <col min="5382" max="5382" width="7.140625" style="137" customWidth="1"/>
    <col min="5383" max="5384" width="3.5703125" style="137" customWidth="1"/>
    <col min="5385" max="5385" width="4" style="137" customWidth="1"/>
    <col min="5386" max="5386" width="4.28515625" style="137" bestFit="1" customWidth="1"/>
    <col min="5387" max="5387" width="3.5703125" style="137" customWidth="1"/>
    <col min="5388" max="5388" width="4.7109375" style="137" customWidth="1"/>
    <col min="5389" max="5390" width="0" style="137" hidden="1" customWidth="1"/>
    <col min="5391" max="5392" width="4.5703125" style="137" customWidth="1"/>
    <col min="5393" max="5393" width="4.140625" style="137" customWidth="1"/>
    <col min="5394" max="5394" width="4.28515625" style="137" customWidth="1"/>
    <col min="5395" max="5395" width="10.85546875" style="137" customWidth="1"/>
    <col min="5396" max="5396" width="10.28515625" style="137" bestFit="1" customWidth="1"/>
    <col min="5397" max="5397" width="9.140625" style="137" customWidth="1"/>
    <col min="5398" max="5399" width="0" style="137" hidden="1" customWidth="1"/>
    <col min="5400" max="5400" width="9.140625" style="137" customWidth="1"/>
    <col min="5401" max="5632" width="9.140625" style="137"/>
    <col min="5633" max="5633" width="3.7109375" style="137" customWidth="1"/>
    <col min="5634" max="5634" width="8.85546875" style="137" customWidth="1"/>
    <col min="5635" max="5635" width="12.42578125" style="137" customWidth="1"/>
    <col min="5636" max="5636" width="8.140625" style="137" bestFit="1" customWidth="1"/>
    <col min="5637" max="5637" width="7.7109375" style="137" customWidth="1"/>
    <col min="5638" max="5638" width="7.140625" style="137" customWidth="1"/>
    <col min="5639" max="5640" width="3.5703125" style="137" customWidth="1"/>
    <col min="5641" max="5641" width="4" style="137" customWidth="1"/>
    <col min="5642" max="5642" width="4.28515625" style="137" bestFit="1" customWidth="1"/>
    <col min="5643" max="5643" width="3.5703125" style="137" customWidth="1"/>
    <col min="5644" max="5644" width="4.7109375" style="137" customWidth="1"/>
    <col min="5645" max="5646" width="0" style="137" hidden="1" customWidth="1"/>
    <col min="5647" max="5648" width="4.5703125" style="137" customWidth="1"/>
    <col min="5649" max="5649" width="4.140625" style="137" customWidth="1"/>
    <col min="5650" max="5650" width="4.28515625" style="137" customWidth="1"/>
    <col min="5651" max="5651" width="10.85546875" style="137" customWidth="1"/>
    <col min="5652" max="5652" width="10.28515625" style="137" bestFit="1" customWidth="1"/>
    <col min="5653" max="5653" width="9.140625" style="137" customWidth="1"/>
    <col min="5654" max="5655" width="0" style="137" hidden="1" customWidth="1"/>
    <col min="5656" max="5656" width="9.140625" style="137" customWidth="1"/>
    <col min="5657" max="5888" width="9.140625" style="137"/>
    <col min="5889" max="5889" width="3.7109375" style="137" customWidth="1"/>
    <col min="5890" max="5890" width="8.85546875" style="137" customWidth="1"/>
    <col min="5891" max="5891" width="12.42578125" style="137" customWidth="1"/>
    <col min="5892" max="5892" width="8.140625" style="137" bestFit="1" customWidth="1"/>
    <col min="5893" max="5893" width="7.7109375" style="137" customWidth="1"/>
    <col min="5894" max="5894" width="7.140625" style="137" customWidth="1"/>
    <col min="5895" max="5896" width="3.5703125" style="137" customWidth="1"/>
    <col min="5897" max="5897" width="4" style="137" customWidth="1"/>
    <col min="5898" max="5898" width="4.28515625" style="137" bestFit="1" customWidth="1"/>
    <col min="5899" max="5899" width="3.5703125" style="137" customWidth="1"/>
    <col min="5900" max="5900" width="4.7109375" style="137" customWidth="1"/>
    <col min="5901" max="5902" width="0" style="137" hidden="1" customWidth="1"/>
    <col min="5903" max="5904" width="4.5703125" style="137" customWidth="1"/>
    <col min="5905" max="5905" width="4.140625" style="137" customWidth="1"/>
    <col min="5906" max="5906" width="4.28515625" style="137" customWidth="1"/>
    <col min="5907" max="5907" width="10.85546875" style="137" customWidth="1"/>
    <col min="5908" max="5908" width="10.28515625" style="137" bestFit="1" customWidth="1"/>
    <col min="5909" max="5909" width="9.140625" style="137" customWidth="1"/>
    <col min="5910" max="5911" width="0" style="137" hidden="1" customWidth="1"/>
    <col min="5912" max="5912" width="9.140625" style="137" customWidth="1"/>
    <col min="5913" max="6144" width="9.140625" style="137"/>
    <col min="6145" max="6145" width="3.7109375" style="137" customWidth="1"/>
    <col min="6146" max="6146" width="8.85546875" style="137" customWidth="1"/>
    <col min="6147" max="6147" width="12.42578125" style="137" customWidth="1"/>
    <col min="6148" max="6148" width="8.140625" style="137" bestFit="1" customWidth="1"/>
    <col min="6149" max="6149" width="7.7109375" style="137" customWidth="1"/>
    <col min="6150" max="6150" width="7.140625" style="137" customWidth="1"/>
    <col min="6151" max="6152" width="3.5703125" style="137" customWidth="1"/>
    <col min="6153" max="6153" width="4" style="137" customWidth="1"/>
    <col min="6154" max="6154" width="4.28515625" style="137" bestFit="1" customWidth="1"/>
    <col min="6155" max="6155" width="3.5703125" style="137" customWidth="1"/>
    <col min="6156" max="6156" width="4.7109375" style="137" customWidth="1"/>
    <col min="6157" max="6158" width="0" style="137" hidden="1" customWidth="1"/>
    <col min="6159" max="6160" width="4.5703125" style="137" customWidth="1"/>
    <col min="6161" max="6161" width="4.140625" style="137" customWidth="1"/>
    <col min="6162" max="6162" width="4.28515625" style="137" customWidth="1"/>
    <col min="6163" max="6163" width="10.85546875" style="137" customWidth="1"/>
    <col min="6164" max="6164" width="10.28515625" style="137" bestFit="1" customWidth="1"/>
    <col min="6165" max="6165" width="9.140625" style="137" customWidth="1"/>
    <col min="6166" max="6167" width="0" style="137" hidden="1" customWidth="1"/>
    <col min="6168" max="6168" width="9.140625" style="137" customWidth="1"/>
    <col min="6169" max="6400" width="9.140625" style="137"/>
    <col min="6401" max="6401" width="3.7109375" style="137" customWidth="1"/>
    <col min="6402" max="6402" width="8.85546875" style="137" customWidth="1"/>
    <col min="6403" max="6403" width="12.42578125" style="137" customWidth="1"/>
    <col min="6404" max="6404" width="8.140625" style="137" bestFit="1" customWidth="1"/>
    <col min="6405" max="6405" width="7.7109375" style="137" customWidth="1"/>
    <col min="6406" max="6406" width="7.140625" style="137" customWidth="1"/>
    <col min="6407" max="6408" width="3.5703125" style="137" customWidth="1"/>
    <col min="6409" max="6409" width="4" style="137" customWidth="1"/>
    <col min="6410" max="6410" width="4.28515625" style="137" bestFit="1" customWidth="1"/>
    <col min="6411" max="6411" width="3.5703125" style="137" customWidth="1"/>
    <col min="6412" max="6412" width="4.7109375" style="137" customWidth="1"/>
    <col min="6413" max="6414" width="0" style="137" hidden="1" customWidth="1"/>
    <col min="6415" max="6416" width="4.5703125" style="137" customWidth="1"/>
    <col min="6417" max="6417" width="4.140625" style="137" customWidth="1"/>
    <col min="6418" max="6418" width="4.28515625" style="137" customWidth="1"/>
    <col min="6419" max="6419" width="10.85546875" style="137" customWidth="1"/>
    <col min="6420" max="6420" width="10.28515625" style="137" bestFit="1" customWidth="1"/>
    <col min="6421" max="6421" width="9.140625" style="137" customWidth="1"/>
    <col min="6422" max="6423" width="0" style="137" hidden="1" customWidth="1"/>
    <col min="6424" max="6424" width="9.140625" style="137" customWidth="1"/>
    <col min="6425" max="6656" width="9.140625" style="137"/>
    <col min="6657" max="6657" width="3.7109375" style="137" customWidth="1"/>
    <col min="6658" max="6658" width="8.85546875" style="137" customWidth="1"/>
    <col min="6659" max="6659" width="12.42578125" style="137" customWidth="1"/>
    <col min="6660" max="6660" width="8.140625" style="137" bestFit="1" customWidth="1"/>
    <col min="6661" max="6661" width="7.7109375" style="137" customWidth="1"/>
    <col min="6662" max="6662" width="7.140625" style="137" customWidth="1"/>
    <col min="6663" max="6664" width="3.5703125" style="137" customWidth="1"/>
    <col min="6665" max="6665" width="4" style="137" customWidth="1"/>
    <col min="6666" max="6666" width="4.28515625" style="137" bestFit="1" customWidth="1"/>
    <col min="6667" max="6667" width="3.5703125" style="137" customWidth="1"/>
    <col min="6668" max="6668" width="4.7109375" style="137" customWidth="1"/>
    <col min="6669" max="6670" width="0" style="137" hidden="1" customWidth="1"/>
    <col min="6671" max="6672" width="4.5703125" style="137" customWidth="1"/>
    <col min="6673" max="6673" width="4.140625" style="137" customWidth="1"/>
    <col min="6674" max="6674" width="4.28515625" style="137" customWidth="1"/>
    <col min="6675" max="6675" width="10.85546875" style="137" customWidth="1"/>
    <col min="6676" max="6676" width="10.28515625" style="137" bestFit="1" customWidth="1"/>
    <col min="6677" max="6677" width="9.140625" style="137" customWidth="1"/>
    <col min="6678" max="6679" width="0" style="137" hidden="1" customWidth="1"/>
    <col min="6680" max="6680" width="9.140625" style="137" customWidth="1"/>
    <col min="6681" max="6912" width="9.140625" style="137"/>
    <col min="6913" max="6913" width="3.7109375" style="137" customWidth="1"/>
    <col min="6914" max="6914" width="8.85546875" style="137" customWidth="1"/>
    <col min="6915" max="6915" width="12.42578125" style="137" customWidth="1"/>
    <col min="6916" max="6916" width="8.140625" style="137" bestFit="1" customWidth="1"/>
    <col min="6917" max="6917" width="7.7109375" style="137" customWidth="1"/>
    <col min="6918" max="6918" width="7.140625" style="137" customWidth="1"/>
    <col min="6919" max="6920" width="3.5703125" style="137" customWidth="1"/>
    <col min="6921" max="6921" width="4" style="137" customWidth="1"/>
    <col min="6922" max="6922" width="4.28515625" style="137" bestFit="1" customWidth="1"/>
    <col min="6923" max="6923" width="3.5703125" style="137" customWidth="1"/>
    <col min="6924" max="6924" width="4.7109375" style="137" customWidth="1"/>
    <col min="6925" max="6926" width="0" style="137" hidden="1" customWidth="1"/>
    <col min="6927" max="6928" width="4.5703125" style="137" customWidth="1"/>
    <col min="6929" max="6929" width="4.140625" style="137" customWidth="1"/>
    <col min="6930" max="6930" width="4.28515625" style="137" customWidth="1"/>
    <col min="6931" max="6931" width="10.85546875" style="137" customWidth="1"/>
    <col min="6932" max="6932" width="10.28515625" style="137" bestFit="1" customWidth="1"/>
    <col min="6933" max="6933" width="9.140625" style="137" customWidth="1"/>
    <col min="6934" max="6935" width="0" style="137" hidden="1" customWidth="1"/>
    <col min="6936" max="6936" width="9.140625" style="137" customWidth="1"/>
    <col min="6937" max="7168" width="9.140625" style="137"/>
    <col min="7169" max="7169" width="3.7109375" style="137" customWidth="1"/>
    <col min="7170" max="7170" width="8.85546875" style="137" customWidth="1"/>
    <col min="7171" max="7171" width="12.42578125" style="137" customWidth="1"/>
    <col min="7172" max="7172" width="8.140625" style="137" bestFit="1" customWidth="1"/>
    <col min="7173" max="7173" width="7.7109375" style="137" customWidth="1"/>
    <col min="7174" max="7174" width="7.140625" style="137" customWidth="1"/>
    <col min="7175" max="7176" width="3.5703125" style="137" customWidth="1"/>
    <col min="7177" max="7177" width="4" style="137" customWidth="1"/>
    <col min="7178" max="7178" width="4.28515625" style="137" bestFit="1" customWidth="1"/>
    <col min="7179" max="7179" width="3.5703125" style="137" customWidth="1"/>
    <col min="7180" max="7180" width="4.7109375" style="137" customWidth="1"/>
    <col min="7181" max="7182" width="0" style="137" hidden="1" customWidth="1"/>
    <col min="7183" max="7184" width="4.5703125" style="137" customWidth="1"/>
    <col min="7185" max="7185" width="4.140625" style="137" customWidth="1"/>
    <col min="7186" max="7186" width="4.28515625" style="137" customWidth="1"/>
    <col min="7187" max="7187" width="10.85546875" style="137" customWidth="1"/>
    <col min="7188" max="7188" width="10.28515625" style="137" bestFit="1" customWidth="1"/>
    <col min="7189" max="7189" width="9.140625" style="137" customWidth="1"/>
    <col min="7190" max="7191" width="0" style="137" hidden="1" customWidth="1"/>
    <col min="7192" max="7192" width="9.140625" style="137" customWidth="1"/>
    <col min="7193" max="7424" width="9.140625" style="137"/>
    <col min="7425" max="7425" width="3.7109375" style="137" customWidth="1"/>
    <col min="7426" max="7426" width="8.85546875" style="137" customWidth="1"/>
    <col min="7427" max="7427" width="12.42578125" style="137" customWidth="1"/>
    <col min="7428" max="7428" width="8.140625" style="137" bestFit="1" customWidth="1"/>
    <col min="7429" max="7429" width="7.7109375" style="137" customWidth="1"/>
    <col min="7430" max="7430" width="7.140625" style="137" customWidth="1"/>
    <col min="7431" max="7432" width="3.5703125" style="137" customWidth="1"/>
    <col min="7433" max="7433" width="4" style="137" customWidth="1"/>
    <col min="7434" max="7434" width="4.28515625" style="137" bestFit="1" customWidth="1"/>
    <col min="7435" max="7435" width="3.5703125" style="137" customWidth="1"/>
    <col min="7436" max="7436" width="4.7109375" style="137" customWidth="1"/>
    <col min="7437" max="7438" width="0" style="137" hidden="1" customWidth="1"/>
    <col min="7439" max="7440" width="4.5703125" style="137" customWidth="1"/>
    <col min="7441" max="7441" width="4.140625" style="137" customWidth="1"/>
    <col min="7442" max="7442" width="4.28515625" style="137" customWidth="1"/>
    <col min="7443" max="7443" width="10.85546875" style="137" customWidth="1"/>
    <col min="7444" max="7444" width="10.28515625" style="137" bestFit="1" customWidth="1"/>
    <col min="7445" max="7445" width="9.140625" style="137" customWidth="1"/>
    <col min="7446" max="7447" width="0" style="137" hidden="1" customWidth="1"/>
    <col min="7448" max="7448" width="9.140625" style="137" customWidth="1"/>
    <col min="7449" max="7680" width="9.140625" style="137"/>
    <col min="7681" max="7681" width="3.7109375" style="137" customWidth="1"/>
    <col min="7682" max="7682" width="8.85546875" style="137" customWidth="1"/>
    <col min="7683" max="7683" width="12.42578125" style="137" customWidth="1"/>
    <col min="7684" max="7684" width="8.140625" style="137" bestFit="1" customWidth="1"/>
    <col min="7685" max="7685" width="7.7109375" style="137" customWidth="1"/>
    <col min="7686" max="7686" width="7.140625" style="137" customWidth="1"/>
    <col min="7687" max="7688" width="3.5703125" style="137" customWidth="1"/>
    <col min="7689" max="7689" width="4" style="137" customWidth="1"/>
    <col min="7690" max="7690" width="4.28515625" style="137" bestFit="1" customWidth="1"/>
    <col min="7691" max="7691" width="3.5703125" style="137" customWidth="1"/>
    <col min="7692" max="7692" width="4.7109375" style="137" customWidth="1"/>
    <col min="7693" max="7694" width="0" style="137" hidden="1" customWidth="1"/>
    <col min="7695" max="7696" width="4.5703125" style="137" customWidth="1"/>
    <col min="7697" max="7697" width="4.140625" style="137" customWidth="1"/>
    <col min="7698" max="7698" width="4.28515625" style="137" customWidth="1"/>
    <col min="7699" max="7699" width="10.85546875" style="137" customWidth="1"/>
    <col min="7700" max="7700" width="10.28515625" style="137" bestFit="1" customWidth="1"/>
    <col min="7701" max="7701" width="9.140625" style="137" customWidth="1"/>
    <col min="7702" max="7703" width="0" style="137" hidden="1" customWidth="1"/>
    <col min="7704" max="7704" width="9.140625" style="137" customWidth="1"/>
    <col min="7705" max="7936" width="9.140625" style="137"/>
    <col min="7937" max="7937" width="3.7109375" style="137" customWidth="1"/>
    <col min="7938" max="7938" width="8.85546875" style="137" customWidth="1"/>
    <col min="7939" max="7939" width="12.42578125" style="137" customWidth="1"/>
    <col min="7940" max="7940" width="8.140625" style="137" bestFit="1" customWidth="1"/>
    <col min="7941" max="7941" width="7.7109375" style="137" customWidth="1"/>
    <col min="7942" max="7942" width="7.140625" style="137" customWidth="1"/>
    <col min="7943" max="7944" width="3.5703125" style="137" customWidth="1"/>
    <col min="7945" max="7945" width="4" style="137" customWidth="1"/>
    <col min="7946" max="7946" width="4.28515625" style="137" bestFit="1" customWidth="1"/>
    <col min="7947" max="7947" width="3.5703125" style="137" customWidth="1"/>
    <col min="7948" max="7948" width="4.7109375" style="137" customWidth="1"/>
    <col min="7949" max="7950" width="0" style="137" hidden="1" customWidth="1"/>
    <col min="7951" max="7952" width="4.5703125" style="137" customWidth="1"/>
    <col min="7953" max="7953" width="4.140625" style="137" customWidth="1"/>
    <col min="7954" max="7954" width="4.28515625" style="137" customWidth="1"/>
    <col min="7955" max="7955" width="10.85546875" style="137" customWidth="1"/>
    <col min="7956" max="7956" width="10.28515625" style="137" bestFit="1" customWidth="1"/>
    <col min="7957" max="7957" width="9.140625" style="137" customWidth="1"/>
    <col min="7958" max="7959" width="0" style="137" hidden="1" customWidth="1"/>
    <col min="7960" max="7960" width="9.140625" style="137" customWidth="1"/>
    <col min="7961" max="8192" width="9.140625" style="137"/>
    <col min="8193" max="8193" width="3.7109375" style="137" customWidth="1"/>
    <col min="8194" max="8194" width="8.85546875" style="137" customWidth="1"/>
    <col min="8195" max="8195" width="12.42578125" style="137" customWidth="1"/>
    <col min="8196" max="8196" width="8.140625" style="137" bestFit="1" customWidth="1"/>
    <col min="8197" max="8197" width="7.7109375" style="137" customWidth="1"/>
    <col min="8198" max="8198" width="7.140625" style="137" customWidth="1"/>
    <col min="8199" max="8200" width="3.5703125" style="137" customWidth="1"/>
    <col min="8201" max="8201" width="4" style="137" customWidth="1"/>
    <col min="8202" max="8202" width="4.28515625" style="137" bestFit="1" customWidth="1"/>
    <col min="8203" max="8203" width="3.5703125" style="137" customWidth="1"/>
    <col min="8204" max="8204" width="4.7109375" style="137" customWidth="1"/>
    <col min="8205" max="8206" width="0" style="137" hidden="1" customWidth="1"/>
    <col min="8207" max="8208" width="4.5703125" style="137" customWidth="1"/>
    <col min="8209" max="8209" width="4.140625" style="137" customWidth="1"/>
    <col min="8210" max="8210" width="4.28515625" style="137" customWidth="1"/>
    <col min="8211" max="8211" width="10.85546875" style="137" customWidth="1"/>
    <col min="8212" max="8212" width="10.28515625" style="137" bestFit="1" customWidth="1"/>
    <col min="8213" max="8213" width="9.140625" style="137" customWidth="1"/>
    <col min="8214" max="8215" width="0" style="137" hidden="1" customWidth="1"/>
    <col min="8216" max="8216" width="9.140625" style="137" customWidth="1"/>
    <col min="8217" max="8448" width="9.140625" style="137"/>
    <col min="8449" max="8449" width="3.7109375" style="137" customWidth="1"/>
    <col min="8450" max="8450" width="8.85546875" style="137" customWidth="1"/>
    <col min="8451" max="8451" width="12.42578125" style="137" customWidth="1"/>
    <col min="8452" max="8452" width="8.140625" style="137" bestFit="1" customWidth="1"/>
    <col min="8453" max="8453" width="7.7109375" style="137" customWidth="1"/>
    <col min="8454" max="8454" width="7.140625" style="137" customWidth="1"/>
    <col min="8455" max="8456" width="3.5703125" style="137" customWidth="1"/>
    <col min="8457" max="8457" width="4" style="137" customWidth="1"/>
    <col min="8458" max="8458" width="4.28515625" style="137" bestFit="1" customWidth="1"/>
    <col min="8459" max="8459" width="3.5703125" style="137" customWidth="1"/>
    <col min="8460" max="8460" width="4.7109375" style="137" customWidth="1"/>
    <col min="8461" max="8462" width="0" style="137" hidden="1" customWidth="1"/>
    <col min="8463" max="8464" width="4.5703125" style="137" customWidth="1"/>
    <col min="8465" max="8465" width="4.140625" style="137" customWidth="1"/>
    <col min="8466" max="8466" width="4.28515625" style="137" customWidth="1"/>
    <col min="8467" max="8467" width="10.85546875" style="137" customWidth="1"/>
    <col min="8468" max="8468" width="10.28515625" style="137" bestFit="1" customWidth="1"/>
    <col min="8469" max="8469" width="9.140625" style="137" customWidth="1"/>
    <col min="8470" max="8471" width="0" style="137" hidden="1" customWidth="1"/>
    <col min="8472" max="8472" width="9.140625" style="137" customWidth="1"/>
    <col min="8473" max="8704" width="9.140625" style="137"/>
    <col min="8705" max="8705" width="3.7109375" style="137" customWidth="1"/>
    <col min="8706" max="8706" width="8.85546875" style="137" customWidth="1"/>
    <col min="8707" max="8707" width="12.42578125" style="137" customWidth="1"/>
    <col min="8708" max="8708" width="8.140625" style="137" bestFit="1" customWidth="1"/>
    <col min="8709" max="8709" width="7.7109375" style="137" customWidth="1"/>
    <col min="8710" max="8710" width="7.140625" style="137" customWidth="1"/>
    <col min="8711" max="8712" width="3.5703125" style="137" customWidth="1"/>
    <col min="8713" max="8713" width="4" style="137" customWidth="1"/>
    <col min="8714" max="8714" width="4.28515625" style="137" bestFit="1" customWidth="1"/>
    <col min="8715" max="8715" width="3.5703125" style="137" customWidth="1"/>
    <col min="8716" max="8716" width="4.7109375" style="137" customWidth="1"/>
    <col min="8717" max="8718" width="0" style="137" hidden="1" customWidth="1"/>
    <col min="8719" max="8720" width="4.5703125" style="137" customWidth="1"/>
    <col min="8721" max="8721" width="4.140625" style="137" customWidth="1"/>
    <col min="8722" max="8722" width="4.28515625" style="137" customWidth="1"/>
    <col min="8723" max="8723" width="10.85546875" style="137" customWidth="1"/>
    <col min="8724" max="8724" width="10.28515625" style="137" bestFit="1" customWidth="1"/>
    <col min="8725" max="8725" width="9.140625" style="137" customWidth="1"/>
    <col min="8726" max="8727" width="0" style="137" hidden="1" customWidth="1"/>
    <col min="8728" max="8728" width="9.140625" style="137" customWidth="1"/>
    <col min="8729" max="8960" width="9.140625" style="137"/>
    <col min="8961" max="8961" width="3.7109375" style="137" customWidth="1"/>
    <col min="8962" max="8962" width="8.85546875" style="137" customWidth="1"/>
    <col min="8963" max="8963" width="12.42578125" style="137" customWidth="1"/>
    <col min="8964" max="8964" width="8.140625" style="137" bestFit="1" customWidth="1"/>
    <col min="8965" max="8965" width="7.7109375" style="137" customWidth="1"/>
    <col min="8966" max="8966" width="7.140625" style="137" customWidth="1"/>
    <col min="8967" max="8968" width="3.5703125" style="137" customWidth="1"/>
    <col min="8969" max="8969" width="4" style="137" customWidth="1"/>
    <col min="8970" max="8970" width="4.28515625" style="137" bestFit="1" customWidth="1"/>
    <col min="8971" max="8971" width="3.5703125" style="137" customWidth="1"/>
    <col min="8972" max="8972" width="4.7109375" style="137" customWidth="1"/>
    <col min="8973" max="8974" width="0" style="137" hidden="1" customWidth="1"/>
    <col min="8975" max="8976" width="4.5703125" style="137" customWidth="1"/>
    <col min="8977" max="8977" width="4.140625" style="137" customWidth="1"/>
    <col min="8978" max="8978" width="4.28515625" style="137" customWidth="1"/>
    <col min="8979" max="8979" width="10.85546875" style="137" customWidth="1"/>
    <col min="8980" max="8980" width="10.28515625" style="137" bestFit="1" customWidth="1"/>
    <col min="8981" max="8981" width="9.140625" style="137" customWidth="1"/>
    <col min="8982" max="8983" width="0" style="137" hidden="1" customWidth="1"/>
    <col min="8984" max="8984" width="9.140625" style="137" customWidth="1"/>
    <col min="8985" max="9216" width="9.140625" style="137"/>
    <col min="9217" max="9217" width="3.7109375" style="137" customWidth="1"/>
    <col min="9218" max="9218" width="8.85546875" style="137" customWidth="1"/>
    <col min="9219" max="9219" width="12.42578125" style="137" customWidth="1"/>
    <col min="9220" max="9220" width="8.140625" style="137" bestFit="1" customWidth="1"/>
    <col min="9221" max="9221" width="7.7109375" style="137" customWidth="1"/>
    <col min="9222" max="9222" width="7.140625" style="137" customWidth="1"/>
    <col min="9223" max="9224" width="3.5703125" style="137" customWidth="1"/>
    <col min="9225" max="9225" width="4" style="137" customWidth="1"/>
    <col min="9226" max="9226" width="4.28515625" style="137" bestFit="1" customWidth="1"/>
    <col min="9227" max="9227" width="3.5703125" style="137" customWidth="1"/>
    <col min="9228" max="9228" width="4.7109375" style="137" customWidth="1"/>
    <col min="9229" max="9230" width="0" style="137" hidden="1" customWidth="1"/>
    <col min="9231" max="9232" width="4.5703125" style="137" customWidth="1"/>
    <col min="9233" max="9233" width="4.140625" style="137" customWidth="1"/>
    <col min="9234" max="9234" width="4.28515625" style="137" customWidth="1"/>
    <col min="9235" max="9235" width="10.85546875" style="137" customWidth="1"/>
    <col min="9236" max="9236" width="10.28515625" style="137" bestFit="1" customWidth="1"/>
    <col min="9237" max="9237" width="9.140625" style="137" customWidth="1"/>
    <col min="9238" max="9239" width="0" style="137" hidden="1" customWidth="1"/>
    <col min="9240" max="9240" width="9.140625" style="137" customWidth="1"/>
    <col min="9241" max="9472" width="9.140625" style="137"/>
    <col min="9473" max="9473" width="3.7109375" style="137" customWidth="1"/>
    <col min="9474" max="9474" width="8.85546875" style="137" customWidth="1"/>
    <col min="9475" max="9475" width="12.42578125" style="137" customWidth="1"/>
    <col min="9476" max="9476" width="8.140625" style="137" bestFit="1" customWidth="1"/>
    <col min="9477" max="9477" width="7.7109375" style="137" customWidth="1"/>
    <col min="9478" max="9478" width="7.140625" style="137" customWidth="1"/>
    <col min="9479" max="9480" width="3.5703125" style="137" customWidth="1"/>
    <col min="9481" max="9481" width="4" style="137" customWidth="1"/>
    <col min="9482" max="9482" width="4.28515625" style="137" bestFit="1" customWidth="1"/>
    <col min="9483" max="9483" width="3.5703125" style="137" customWidth="1"/>
    <col min="9484" max="9484" width="4.7109375" style="137" customWidth="1"/>
    <col min="9485" max="9486" width="0" style="137" hidden="1" customWidth="1"/>
    <col min="9487" max="9488" width="4.5703125" style="137" customWidth="1"/>
    <col min="9489" max="9489" width="4.140625" style="137" customWidth="1"/>
    <col min="9490" max="9490" width="4.28515625" style="137" customWidth="1"/>
    <col min="9491" max="9491" width="10.85546875" style="137" customWidth="1"/>
    <col min="9492" max="9492" width="10.28515625" style="137" bestFit="1" customWidth="1"/>
    <col min="9493" max="9493" width="9.140625" style="137" customWidth="1"/>
    <col min="9494" max="9495" width="0" style="137" hidden="1" customWidth="1"/>
    <col min="9496" max="9496" width="9.140625" style="137" customWidth="1"/>
    <col min="9497" max="9728" width="9.140625" style="137"/>
    <col min="9729" max="9729" width="3.7109375" style="137" customWidth="1"/>
    <col min="9730" max="9730" width="8.85546875" style="137" customWidth="1"/>
    <col min="9731" max="9731" width="12.42578125" style="137" customWidth="1"/>
    <col min="9732" max="9732" width="8.140625" style="137" bestFit="1" customWidth="1"/>
    <col min="9733" max="9733" width="7.7109375" style="137" customWidth="1"/>
    <col min="9734" max="9734" width="7.140625" style="137" customWidth="1"/>
    <col min="9735" max="9736" width="3.5703125" style="137" customWidth="1"/>
    <col min="9737" max="9737" width="4" style="137" customWidth="1"/>
    <col min="9738" max="9738" width="4.28515625" style="137" bestFit="1" customWidth="1"/>
    <col min="9739" max="9739" width="3.5703125" style="137" customWidth="1"/>
    <col min="9740" max="9740" width="4.7109375" style="137" customWidth="1"/>
    <col min="9741" max="9742" width="0" style="137" hidden="1" customWidth="1"/>
    <col min="9743" max="9744" width="4.5703125" style="137" customWidth="1"/>
    <col min="9745" max="9745" width="4.140625" style="137" customWidth="1"/>
    <col min="9746" max="9746" width="4.28515625" style="137" customWidth="1"/>
    <col min="9747" max="9747" width="10.85546875" style="137" customWidth="1"/>
    <col min="9748" max="9748" width="10.28515625" style="137" bestFit="1" customWidth="1"/>
    <col min="9749" max="9749" width="9.140625" style="137" customWidth="1"/>
    <col min="9750" max="9751" width="0" style="137" hidden="1" customWidth="1"/>
    <col min="9752" max="9752" width="9.140625" style="137" customWidth="1"/>
    <col min="9753" max="9984" width="9.140625" style="137"/>
    <col min="9985" max="9985" width="3.7109375" style="137" customWidth="1"/>
    <col min="9986" max="9986" width="8.85546875" style="137" customWidth="1"/>
    <col min="9987" max="9987" width="12.42578125" style="137" customWidth="1"/>
    <col min="9988" max="9988" width="8.140625" style="137" bestFit="1" customWidth="1"/>
    <col min="9989" max="9989" width="7.7109375" style="137" customWidth="1"/>
    <col min="9990" max="9990" width="7.140625" style="137" customWidth="1"/>
    <col min="9991" max="9992" width="3.5703125" style="137" customWidth="1"/>
    <col min="9993" max="9993" width="4" style="137" customWidth="1"/>
    <col min="9994" max="9994" width="4.28515625" style="137" bestFit="1" customWidth="1"/>
    <col min="9995" max="9995" width="3.5703125" style="137" customWidth="1"/>
    <col min="9996" max="9996" width="4.7109375" style="137" customWidth="1"/>
    <col min="9997" max="9998" width="0" style="137" hidden="1" customWidth="1"/>
    <col min="9999" max="10000" width="4.5703125" style="137" customWidth="1"/>
    <col min="10001" max="10001" width="4.140625" style="137" customWidth="1"/>
    <col min="10002" max="10002" width="4.28515625" style="137" customWidth="1"/>
    <col min="10003" max="10003" width="10.85546875" style="137" customWidth="1"/>
    <col min="10004" max="10004" width="10.28515625" style="137" bestFit="1" customWidth="1"/>
    <col min="10005" max="10005" width="9.140625" style="137" customWidth="1"/>
    <col min="10006" max="10007" width="0" style="137" hidden="1" customWidth="1"/>
    <col min="10008" max="10008" width="9.140625" style="137" customWidth="1"/>
    <col min="10009" max="10240" width="9.140625" style="137"/>
    <col min="10241" max="10241" width="3.7109375" style="137" customWidth="1"/>
    <col min="10242" max="10242" width="8.85546875" style="137" customWidth="1"/>
    <col min="10243" max="10243" width="12.42578125" style="137" customWidth="1"/>
    <col min="10244" max="10244" width="8.140625" style="137" bestFit="1" customWidth="1"/>
    <col min="10245" max="10245" width="7.7109375" style="137" customWidth="1"/>
    <col min="10246" max="10246" width="7.140625" style="137" customWidth="1"/>
    <col min="10247" max="10248" width="3.5703125" style="137" customWidth="1"/>
    <col min="10249" max="10249" width="4" style="137" customWidth="1"/>
    <col min="10250" max="10250" width="4.28515625" style="137" bestFit="1" customWidth="1"/>
    <col min="10251" max="10251" width="3.5703125" style="137" customWidth="1"/>
    <col min="10252" max="10252" width="4.7109375" style="137" customWidth="1"/>
    <col min="10253" max="10254" width="0" style="137" hidden="1" customWidth="1"/>
    <col min="10255" max="10256" width="4.5703125" style="137" customWidth="1"/>
    <col min="10257" max="10257" width="4.140625" style="137" customWidth="1"/>
    <col min="10258" max="10258" width="4.28515625" style="137" customWidth="1"/>
    <col min="10259" max="10259" width="10.85546875" style="137" customWidth="1"/>
    <col min="10260" max="10260" width="10.28515625" style="137" bestFit="1" customWidth="1"/>
    <col min="10261" max="10261" width="9.140625" style="137" customWidth="1"/>
    <col min="10262" max="10263" width="0" style="137" hidden="1" customWidth="1"/>
    <col min="10264" max="10264" width="9.140625" style="137" customWidth="1"/>
    <col min="10265" max="10496" width="9.140625" style="137"/>
    <col min="10497" max="10497" width="3.7109375" style="137" customWidth="1"/>
    <col min="10498" max="10498" width="8.85546875" style="137" customWidth="1"/>
    <col min="10499" max="10499" width="12.42578125" style="137" customWidth="1"/>
    <col min="10500" max="10500" width="8.140625" style="137" bestFit="1" customWidth="1"/>
    <col min="10501" max="10501" width="7.7109375" style="137" customWidth="1"/>
    <col min="10502" max="10502" width="7.140625" style="137" customWidth="1"/>
    <col min="10503" max="10504" width="3.5703125" style="137" customWidth="1"/>
    <col min="10505" max="10505" width="4" style="137" customWidth="1"/>
    <col min="10506" max="10506" width="4.28515625" style="137" bestFit="1" customWidth="1"/>
    <col min="10507" max="10507" width="3.5703125" style="137" customWidth="1"/>
    <col min="10508" max="10508" width="4.7109375" style="137" customWidth="1"/>
    <col min="10509" max="10510" width="0" style="137" hidden="1" customWidth="1"/>
    <col min="10511" max="10512" width="4.5703125" style="137" customWidth="1"/>
    <col min="10513" max="10513" width="4.140625" style="137" customWidth="1"/>
    <col min="10514" max="10514" width="4.28515625" style="137" customWidth="1"/>
    <col min="10515" max="10515" width="10.85546875" style="137" customWidth="1"/>
    <col min="10516" max="10516" width="10.28515625" style="137" bestFit="1" customWidth="1"/>
    <col min="10517" max="10517" width="9.140625" style="137" customWidth="1"/>
    <col min="10518" max="10519" width="0" style="137" hidden="1" customWidth="1"/>
    <col min="10520" max="10520" width="9.140625" style="137" customWidth="1"/>
    <col min="10521" max="10752" width="9.140625" style="137"/>
    <col min="10753" max="10753" width="3.7109375" style="137" customWidth="1"/>
    <col min="10754" max="10754" width="8.85546875" style="137" customWidth="1"/>
    <col min="10755" max="10755" width="12.42578125" style="137" customWidth="1"/>
    <col min="10756" max="10756" width="8.140625" style="137" bestFit="1" customWidth="1"/>
    <col min="10757" max="10757" width="7.7109375" style="137" customWidth="1"/>
    <col min="10758" max="10758" width="7.140625" style="137" customWidth="1"/>
    <col min="10759" max="10760" width="3.5703125" style="137" customWidth="1"/>
    <col min="10761" max="10761" width="4" style="137" customWidth="1"/>
    <col min="10762" max="10762" width="4.28515625" style="137" bestFit="1" customWidth="1"/>
    <col min="10763" max="10763" width="3.5703125" style="137" customWidth="1"/>
    <col min="10764" max="10764" width="4.7109375" style="137" customWidth="1"/>
    <col min="10765" max="10766" width="0" style="137" hidden="1" customWidth="1"/>
    <col min="10767" max="10768" width="4.5703125" style="137" customWidth="1"/>
    <col min="10769" max="10769" width="4.140625" style="137" customWidth="1"/>
    <col min="10770" max="10770" width="4.28515625" style="137" customWidth="1"/>
    <col min="10771" max="10771" width="10.85546875" style="137" customWidth="1"/>
    <col min="10772" max="10772" width="10.28515625" style="137" bestFit="1" customWidth="1"/>
    <col min="10773" max="10773" width="9.140625" style="137" customWidth="1"/>
    <col min="10774" max="10775" width="0" style="137" hidden="1" customWidth="1"/>
    <col min="10776" max="10776" width="9.140625" style="137" customWidth="1"/>
    <col min="10777" max="11008" width="9.140625" style="137"/>
    <col min="11009" max="11009" width="3.7109375" style="137" customWidth="1"/>
    <col min="11010" max="11010" width="8.85546875" style="137" customWidth="1"/>
    <col min="11011" max="11011" width="12.42578125" style="137" customWidth="1"/>
    <col min="11012" max="11012" width="8.140625" style="137" bestFit="1" customWidth="1"/>
    <col min="11013" max="11013" width="7.7109375" style="137" customWidth="1"/>
    <col min="11014" max="11014" width="7.140625" style="137" customWidth="1"/>
    <col min="11015" max="11016" width="3.5703125" style="137" customWidth="1"/>
    <col min="11017" max="11017" width="4" style="137" customWidth="1"/>
    <col min="11018" max="11018" width="4.28515625" style="137" bestFit="1" customWidth="1"/>
    <col min="11019" max="11019" width="3.5703125" style="137" customWidth="1"/>
    <col min="11020" max="11020" width="4.7109375" style="137" customWidth="1"/>
    <col min="11021" max="11022" width="0" style="137" hidden="1" customWidth="1"/>
    <col min="11023" max="11024" width="4.5703125" style="137" customWidth="1"/>
    <col min="11025" max="11025" width="4.140625" style="137" customWidth="1"/>
    <col min="11026" max="11026" width="4.28515625" style="137" customWidth="1"/>
    <col min="11027" max="11027" width="10.85546875" style="137" customWidth="1"/>
    <col min="11028" max="11028" width="10.28515625" style="137" bestFit="1" customWidth="1"/>
    <col min="11029" max="11029" width="9.140625" style="137" customWidth="1"/>
    <col min="11030" max="11031" width="0" style="137" hidden="1" customWidth="1"/>
    <col min="11032" max="11032" width="9.140625" style="137" customWidth="1"/>
    <col min="11033" max="11264" width="9.140625" style="137"/>
    <col min="11265" max="11265" width="3.7109375" style="137" customWidth="1"/>
    <col min="11266" max="11266" width="8.85546875" style="137" customWidth="1"/>
    <col min="11267" max="11267" width="12.42578125" style="137" customWidth="1"/>
    <col min="11268" max="11268" width="8.140625" style="137" bestFit="1" customWidth="1"/>
    <col min="11269" max="11269" width="7.7109375" style="137" customWidth="1"/>
    <col min="11270" max="11270" width="7.140625" style="137" customWidth="1"/>
    <col min="11271" max="11272" width="3.5703125" style="137" customWidth="1"/>
    <col min="11273" max="11273" width="4" style="137" customWidth="1"/>
    <col min="11274" max="11274" width="4.28515625" style="137" bestFit="1" customWidth="1"/>
    <col min="11275" max="11275" width="3.5703125" style="137" customWidth="1"/>
    <col min="11276" max="11276" width="4.7109375" style="137" customWidth="1"/>
    <col min="11277" max="11278" width="0" style="137" hidden="1" customWidth="1"/>
    <col min="11279" max="11280" width="4.5703125" style="137" customWidth="1"/>
    <col min="11281" max="11281" width="4.140625" style="137" customWidth="1"/>
    <col min="11282" max="11282" width="4.28515625" style="137" customWidth="1"/>
    <col min="11283" max="11283" width="10.85546875" style="137" customWidth="1"/>
    <col min="11284" max="11284" width="10.28515625" style="137" bestFit="1" customWidth="1"/>
    <col min="11285" max="11285" width="9.140625" style="137" customWidth="1"/>
    <col min="11286" max="11287" width="0" style="137" hidden="1" customWidth="1"/>
    <col min="11288" max="11288" width="9.140625" style="137" customWidth="1"/>
    <col min="11289" max="11520" width="9.140625" style="137"/>
    <col min="11521" max="11521" width="3.7109375" style="137" customWidth="1"/>
    <col min="11522" max="11522" width="8.85546875" style="137" customWidth="1"/>
    <col min="11523" max="11523" width="12.42578125" style="137" customWidth="1"/>
    <col min="11524" max="11524" width="8.140625" style="137" bestFit="1" customWidth="1"/>
    <col min="11525" max="11525" width="7.7109375" style="137" customWidth="1"/>
    <col min="11526" max="11526" width="7.140625" style="137" customWidth="1"/>
    <col min="11527" max="11528" width="3.5703125" style="137" customWidth="1"/>
    <col min="11529" max="11529" width="4" style="137" customWidth="1"/>
    <col min="11530" max="11530" width="4.28515625" style="137" bestFit="1" customWidth="1"/>
    <col min="11531" max="11531" width="3.5703125" style="137" customWidth="1"/>
    <col min="11532" max="11532" width="4.7109375" style="137" customWidth="1"/>
    <col min="11533" max="11534" width="0" style="137" hidden="1" customWidth="1"/>
    <col min="11535" max="11536" width="4.5703125" style="137" customWidth="1"/>
    <col min="11537" max="11537" width="4.140625" style="137" customWidth="1"/>
    <col min="11538" max="11538" width="4.28515625" style="137" customWidth="1"/>
    <col min="11539" max="11539" width="10.85546875" style="137" customWidth="1"/>
    <col min="11540" max="11540" width="10.28515625" style="137" bestFit="1" customWidth="1"/>
    <col min="11541" max="11541" width="9.140625" style="137" customWidth="1"/>
    <col min="11542" max="11543" width="0" style="137" hidden="1" customWidth="1"/>
    <col min="11544" max="11544" width="9.140625" style="137" customWidth="1"/>
    <col min="11545" max="11776" width="9.140625" style="137"/>
    <col min="11777" max="11777" width="3.7109375" style="137" customWidth="1"/>
    <col min="11778" max="11778" width="8.85546875" style="137" customWidth="1"/>
    <col min="11779" max="11779" width="12.42578125" style="137" customWidth="1"/>
    <col min="11780" max="11780" width="8.140625" style="137" bestFit="1" customWidth="1"/>
    <col min="11781" max="11781" width="7.7109375" style="137" customWidth="1"/>
    <col min="11782" max="11782" width="7.140625" style="137" customWidth="1"/>
    <col min="11783" max="11784" width="3.5703125" style="137" customWidth="1"/>
    <col min="11785" max="11785" width="4" style="137" customWidth="1"/>
    <col min="11786" max="11786" width="4.28515625" style="137" bestFit="1" customWidth="1"/>
    <col min="11787" max="11787" width="3.5703125" style="137" customWidth="1"/>
    <col min="11788" max="11788" width="4.7109375" style="137" customWidth="1"/>
    <col min="11789" max="11790" width="0" style="137" hidden="1" customWidth="1"/>
    <col min="11791" max="11792" width="4.5703125" style="137" customWidth="1"/>
    <col min="11793" max="11793" width="4.140625" style="137" customWidth="1"/>
    <col min="11794" max="11794" width="4.28515625" style="137" customWidth="1"/>
    <col min="11795" max="11795" width="10.85546875" style="137" customWidth="1"/>
    <col min="11796" max="11796" width="10.28515625" style="137" bestFit="1" customWidth="1"/>
    <col min="11797" max="11797" width="9.140625" style="137" customWidth="1"/>
    <col min="11798" max="11799" width="0" style="137" hidden="1" customWidth="1"/>
    <col min="11800" max="11800" width="9.140625" style="137" customWidth="1"/>
    <col min="11801" max="12032" width="9.140625" style="137"/>
    <col min="12033" max="12033" width="3.7109375" style="137" customWidth="1"/>
    <col min="12034" max="12034" width="8.85546875" style="137" customWidth="1"/>
    <col min="12035" max="12035" width="12.42578125" style="137" customWidth="1"/>
    <col min="12036" max="12036" width="8.140625" style="137" bestFit="1" customWidth="1"/>
    <col min="12037" max="12037" width="7.7109375" style="137" customWidth="1"/>
    <col min="12038" max="12038" width="7.140625" style="137" customWidth="1"/>
    <col min="12039" max="12040" width="3.5703125" style="137" customWidth="1"/>
    <col min="12041" max="12041" width="4" style="137" customWidth="1"/>
    <col min="12042" max="12042" width="4.28515625" style="137" bestFit="1" customWidth="1"/>
    <col min="12043" max="12043" width="3.5703125" style="137" customWidth="1"/>
    <col min="12044" max="12044" width="4.7109375" style="137" customWidth="1"/>
    <col min="12045" max="12046" width="0" style="137" hidden="1" customWidth="1"/>
    <col min="12047" max="12048" width="4.5703125" style="137" customWidth="1"/>
    <col min="12049" max="12049" width="4.140625" style="137" customWidth="1"/>
    <col min="12050" max="12050" width="4.28515625" style="137" customWidth="1"/>
    <col min="12051" max="12051" width="10.85546875" style="137" customWidth="1"/>
    <col min="12052" max="12052" width="10.28515625" style="137" bestFit="1" customWidth="1"/>
    <col min="12053" max="12053" width="9.140625" style="137" customWidth="1"/>
    <col min="12054" max="12055" width="0" style="137" hidden="1" customWidth="1"/>
    <col min="12056" max="12056" width="9.140625" style="137" customWidth="1"/>
    <col min="12057" max="12288" width="9.140625" style="137"/>
    <col min="12289" max="12289" width="3.7109375" style="137" customWidth="1"/>
    <col min="12290" max="12290" width="8.85546875" style="137" customWidth="1"/>
    <col min="12291" max="12291" width="12.42578125" style="137" customWidth="1"/>
    <col min="12292" max="12292" width="8.140625" style="137" bestFit="1" customWidth="1"/>
    <col min="12293" max="12293" width="7.7109375" style="137" customWidth="1"/>
    <col min="12294" max="12294" width="7.140625" style="137" customWidth="1"/>
    <col min="12295" max="12296" width="3.5703125" style="137" customWidth="1"/>
    <col min="12297" max="12297" width="4" style="137" customWidth="1"/>
    <col min="12298" max="12298" width="4.28515625" style="137" bestFit="1" customWidth="1"/>
    <col min="12299" max="12299" width="3.5703125" style="137" customWidth="1"/>
    <col min="12300" max="12300" width="4.7109375" style="137" customWidth="1"/>
    <col min="12301" max="12302" width="0" style="137" hidden="1" customWidth="1"/>
    <col min="12303" max="12304" width="4.5703125" style="137" customWidth="1"/>
    <col min="12305" max="12305" width="4.140625" style="137" customWidth="1"/>
    <col min="12306" max="12306" width="4.28515625" style="137" customWidth="1"/>
    <col min="12307" max="12307" width="10.85546875" style="137" customWidth="1"/>
    <col min="12308" max="12308" width="10.28515625" style="137" bestFit="1" customWidth="1"/>
    <col min="12309" max="12309" width="9.140625" style="137" customWidth="1"/>
    <col min="12310" max="12311" width="0" style="137" hidden="1" customWidth="1"/>
    <col min="12312" max="12312" width="9.140625" style="137" customWidth="1"/>
    <col min="12313" max="12544" width="9.140625" style="137"/>
    <col min="12545" max="12545" width="3.7109375" style="137" customWidth="1"/>
    <col min="12546" max="12546" width="8.85546875" style="137" customWidth="1"/>
    <col min="12547" max="12547" width="12.42578125" style="137" customWidth="1"/>
    <col min="12548" max="12548" width="8.140625" style="137" bestFit="1" customWidth="1"/>
    <col min="12549" max="12549" width="7.7109375" style="137" customWidth="1"/>
    <col min="12550" max="12550" width="7.140625" style="137" customWidth="1"/>
    <col min="12551" max="12552" width="3.5703125" style="137" customWidth="1"/>
    <col min="12553" max="12553" width="4" style="137" customWidth="1"/>
    <col min="12554" max="12554" width="4.28515625" style="137" bestFit="1" customWidth="1"/>
    <col min="12555" max="12555" width="3.5703125" style="137" customWidth="1"/>
    <col min="12556" max="12556" width="4.7109375" style="137" customWidth="1"/>
    <col min="12557" max="12558" width="0" style="137" hidden="1" customWidth="1"/>
    <col min="12559" max="12560" width="4.5703125" style="137" customWidth="1"/>
    <col min="12561" max="12561" width="4.140625" style="137" customWidth="1"/>
    <col min="12562" max="12562" width="4.28515625" style="137" customWidth="1"/>
    <col min="12563" max="12563" width="10.85546875" style="137" customWidth="1"/>
    <col min="12564" max="12564" width="10.28515625" style="137" bestFit="1" customWidth="1"/>
    <col min="12565" max="12565" width="9.140625" style="137" customWidth="1"/>
    <col min="12566" max="12567" width="0" style="137" hidden="1" customWidth="1"/>
    <col min="12568" max="12568" width="9.140625" style="137" customWidth="1"/>
    <col min="12569" max="12800" width="9.140625" style="137"/>
    <col min="12801" max="12801" width="3.7109375" style="137" customWidth="1"/>
    <col min="12802" max="12802" width="8.85546875" style="137" customWidth="1"/>
    <col min="12803" max="12803" width="12.42578125" style="137" customWidth="1"/>
    <col min="12804" max="12804" width="8.140625" style="137" bestFit="1" customWidth="1"/>
    <col min="12805" max="12805" width="7.7109375" style="137" customWidth="1"/>
    <col min="12806" max="12806" width="7.140625" style="137" customWidth="1"/>
    <col min="12807" max="12808" width="3.5703125" style="137" customWidth="1"/>
    <col min="12809" max="12809" width="4" style="137" customWidth="1"/>
    <col min="12810" max="12810" width="4.28515625" style="137" bestFit="1" customWidth="1"/>
    <col min="12811" max="12811" width="3.5703125" style="137" customWidth="1"/>
    <col min="12812" max="12812" width="4.7109375" style="137" customWidth="1"/>
    <col min="12813" max="12814" width="0" style="137" hidden="1" customWidth="1"/>
    <col min="12815" max="12816" width="4.5703125" style="137" customWidth="1"/>
    <col min="12817" max="12817" width="4.140625" style="137" customWidth="1"/>
    <col min="12818" max="12818" width="4.28515625" style="137" customWidth="1"/>
    <col min="12819" max="12819" width="10.85546875" style="137" customWidth="1"/>
    <col min="12820" max="12820" width="10.28515625" style="137" bestFit="1" customWidth="1"/>
    <col min="12821" max="12821" width="9.140625" style="137" customWidth="1"/>
    <col min="12822" max="12823" width="0" style="137" hidden="1" customWidth="1"/>
    <col min="12824" max="12824" width="9.140625" style="137" customWidth="1"/>
    <col min="12825" max="13056" width="9.140625" style="137"/>
    <col min="13057" max="13057" width="3.7109375" style="137" customWidth="1"/>
    <col min="13058" max="13058" width="8.85546875" style="137" customWidth="1"/>
    <col min="13059" max="13059" width="12.42578125" style="137" customWidth="1"/>
    <col min="13060" max="13060" width="8.140625" style="137" bestFit="1" customWidth="1"/>
    <col min="13061" max="13061" width="7.7109375" style="137" customWidth="1"/>
    <col min="13062" max="13062" width="7.140625" style="137" customWidth="1"/>
    <col min="13063" max="13064" width="3.5703125" style="137" customWidth="1"/>
    <col min="13065" max="13065" width="4" style="137" customWidth="1"/>
    <col min="13066" max="13066" width="4.28515625" style="137" bestFit="1" customWidth="1"/>
    <col min="13067" max="13067" width="3.5703125" style="137" customWidth="1"/>
    <col min="13068" max="13068" width="4.7109375" style="137" customWidth="1"/>
    <col min="13069" max="13070" width="0" style="137" hidden="1" customWidth="1"/>
    <col min="13071" max="13072" width="4.5703125" style="137" customWidth="1"/>
    <col min="13073" max="13073" width="4.140625" style="137" customWidth="1"/>
    <col min="13074" max="13074" width="4.28515625" style="137" customWidth="1"/>
    <col min="13075" max="13075" width="10.85546875" style="137" customWidth="1"/>
    <col min="13076" max="13076" width="10.28515625" style="137" bestFit="1" customWidth="1"/>
    <col min="13077" max="13077" width="9.140625" style="137" customWidth="1"/>
    <col min="13078" max="13079" width="0" style="137" hidden="1" customWidth="1"/>
    <col min="13080" max="13080" width="9.140625" style="137" customWidth="1"/>
    <col min="13081" max="13312" width="9.140625" style="137"/>
    <col min="13313" max="13313" width="3.7109375" style="137" customWidth="1"/>
    <col min="13314" max="13314" width="8.85546875" style="137" customWidth="1"/>
    <col min="13315" max="13315" width="12.42578125" style="137" customWidth="1"/>
    <col min="13316" max="13316" width="8.140625" style="137" bestFit="1" customWidth="1"/>
    <col min="13317" max="13317" width="7.7109375" style="137" customWidth="1"/>
    <col min="13318" max="13318" width="7.140625" style="137" customWidth="1"/>
    <col min="13319" max="13320" width="3.5703125" style="137" customWidth="1"/>
    <col min="13321" max="13321" width="4" style="137" customWidth="1"/>
    <col min="13322" max="13322" width="4.28515625" style="137" bestFit="1" customWidth="1"/>
    <col min="13323" max="13323" width="3.5703125" style="137" customWidth="1"/>
    <col min="13324" max="13324" width="4.7109375" style="137" customWidth="1"/>
    <col min="13325" max="13326" width="0" style="137" hidden="1" customWidth="1"/>
    <col min="13327" max="13328" width="4.5703125" style="137" customWidth="1"/>
    <col min="13329" max="13329" width="4.140625" style="137" customWidth="1"/>
    <col min="13330" max="13330" width="4.28515625" style="137" customWidth="1"/>
    <col min="13331" max="13331" width="10.85546875" style="137" customWidth="1"/>
    <col min="13332" max="13332" width="10.28515625" style="137" bestFit="1" customWidth="1"/>
    <col min="13333" max="13333" width="9.140625" style="137" customWidth="1"/>
    <col min="13334" max="13335" width="0" style="137" hidden="1" customWidth="1"/>
    <col min="13336" max="13336" width="9.140625" style="137" customWidth="1"/>
    <col min="13337" max="13568" width="9.140625" style="137"/>
    <col min="13569" max="13569" width="3.7109375" style="137" customWidth="1"/>
    <col min="13570" max="13570" width="8.85546875" style="137" customWidth="1"/>
    <col min="13571" max="13571" width="12.42578125" style="137" customWidth="1"/>
    <col min="13572" max="13572" width="8.140625" style="137" bestFit="1" customWidth="1"/>
    <col min="13573" max="13573" width="7.7109375" style="137" customWidth="1"/>
    <col min="13574" max="13574" width="7.140625" style="137" customWidth="1"/>
    <col min="13575" max="13576" width="3.5703125" style="137" customWidth="1"/>
    <col min="13577" max="13577" width="4" style="137" customWidth="1"/>
    <col min="13578" max="13578" width="4.28515625" style="137" bestFit="1" customWidth="1"/>
    <col min="13579" max="13579" width="3.5703125" style="137" customWidth="1"/>
    <col min="13580" max="13580" width="4.7109375" style="137" customWidth="1"/>
    <col min="13581" max="13582" width="0" style="137" hidden="1" customWidth="1"/>
    <col min="13583" max="13584" width="4.5703125" style="137" customWidth="1"/>
    <col min="13585" max="13585" width="4.140625" style="137" customWidth="1"/>
    <col min="13586" max="13586" width="4.28515625" style="137" customWidth="1"/>
    <col min="13587" max="13587" width="10.85546875" style="137" customWidth="1"/>
    <col min="13588" max="13588" width="10.28515625" style="137" bestFit="1" customWidth="1"/>
    <col min="13589" max="13589" width="9.140625" style="137" customWidth="1"/>
    <col min="13590" max="13591" width="0" style="137" hidden="1" customWidth="1"/>
    <col min="13592" max="13592" width="9.140625" style="137" customWidth="1"/>
    <col min="13593" max="13824" width="9.140625" style="137"/>
    <col min="13825" max="13825" width="3.7109375" style="137" customWidth="1"/>
    <col min="13826" max="13826" width="8.85546875" style="137" customWidth="1"/>
    <col min="13827" max="13827" width="12.42578125" style="137" customWidth="1"/>
    <col min="13828" max="13828" width="8.140625" style="137" bestFit="1" customWidth="1"/>
    <col min="13829" max="13829" width="7.7109375" style="137" customWidth="1"/>
    <col min="13830" max="13830" width="7.140625" style="137" customWidth="1"/>
    <col min="13831" max="13832" width="3.5703125" style="137" customWidth="1"/>
    <col min="13833" max="13833" width="4" style="137" customWidth="1"/>
    <col min="13834" max="13834" width="4.28515625" style="137" bestFit="1" customWidth="1"/>
    <col min="13835" max="13835" width="3.5703125" style="137" customWidth="1"/>
    <col min="13836" max="13836" width="4.7109375" style="137" customWidth="1"/>
    <col min="13837" max="13838" width="0" style="137" hidden="1" customWidth="1"/>
    <col min="13839" max="13840" width="4.5703125" style="137" customWidth="1"/>
    <col min="13841" max="13841" width="4.140625" style="137" customWidth="1"/>
    <col min="13842" max="13842" width="4.28515625" style="137" customWidth="1"/>
    <col min="13843" max="13843" width="10.85546875" style="137" customWidth="1"/>
    <col min="13844" max="13844" width="10.28515625" style="137" bestFit="1" customWidth="1"/>
    <col min="13845" max="13845" width="9.140625" style="137" customWidth="1"/>
    <col min="13846" max="13847" width="0" style="137" hidden="1" customWidth="1"/>
    <col min="13848" max="13848" width="9.140625" style="137" customWidth="1"/>
    <col min="13849" max="14080" width="9.140625" style="137"/>
    <col min="14081" max="14081" width="3.7109375" style="137" customWidth="1"/>
    <col min="14082" max="14082" width="8.85546875" style="137" customWidth="1"/>
    <col min="14083" max="14083" width="12.42578125" style="137" customWidth="1"/>
    <col min="14084" max="14084" width="8.140625" style="137" bestFit="1" customWidth="1"/>
    <col min="14085" max="14085" width="7.7109375" style="137" customWidth="1"/>
    <col min="14086" max="14086" width="7.140625" style="137" customWidth="1"/>
    <col min="14087" max="14088" width="3.5703125" style="137" customWidth="1"/>
    <col min="14089" max="14089" width="4" style="137" customWidth="1"/>
    <col min="14090" max="14090" width="4.28515625" style="137" bestFit="1" customWidth="1"/>
    <col min="14091" max="14091" width="3.5703125" style="137" customWidth="1"/>
    <col min="14092" max="14092" width="4.7109375" style="137" customWidth="1"/>
    <col min="14093" max="14094" width="0" style="137" hidden="1" customWidth="1"/>
    <col min="14095" max="14096" width="4.5703125" style="137" customWidth="1"/>
    <col min="14097" max="14097" width="4.140625" style="137" customWidth="1"/>
    <col min="14098" max="14098" width="4.28515625" style="137" customWidth="1"/>
    <col min="14099" max="14099" width="10.85546875" style="137" customWidth="1"/>
    <col min="14100" max="14100" width="10.28515625" style="137" bestFit="1" customWidth="1"/>
    <col min="14101" max="14101" width="9.140625" style="137" customWidth="1"/>
    <col min="14102" max="14103" width="0" style="137" hidden="1" customWidth="1"/>
    <col min="14104" max="14104" width="9.140625" style="137" customWidth="1"/>
    <col min="14105" max="14336" width="9.140625" style="137"/>
    <col min="14337" max="14337" width="3.7109375" style="137" customWidth="1"/>
    <col min="14338" max="14338" width="8.85546875" style="137" customWidth="1"/>
    <col min="14339" max="14339" width="12.42578125" style="137" customWidth="1"/>
    <col min="14340" max="14340" width="8.140625" style="137" bestFit="1" customWidth="1"/>
    <col min="14341" max="14341" width="7.7109375" style="137" customWidth="1"/>
    <col min="14342" max="14342" width="7.140625" style="137" customWidth="1"/>
    <col min="14343" max="14344" width="3.5703125" style="137" customWidth="1"/>
    <col min="14345" max="14345" width="4" style="137" customWidth="1"/>
    <col min="14346" max="14346" width="4.28515625" style="137" bestFit="1" customWidth="1"/>
    <col min="14347" max="14347" width="3.5703125" style="137" customWidth="1"/>
    <col min="14348" max="14348" width="4.7109375" style="137" customWidth="1"/>
    <col min="14349" max="14350" width="0" style="137" hidden="1" customWidth="1"/>
    <col min="14351" max="14352" width="4.5703125" style="137" customWidth="1"/>
    <col min="14353" max="14353" width="4.140625" style="137" customWidth="1"/>
    <col min="14354" max="14354" width="4.28515625" style="137" customWidth="1"/>
    <col min="14355" max="14355" width="10.85546875" style="137" customWidth="1"/>
    <col min="14356" max="14356" width="10.28515625" style="137" bestFit="1" customWidth="1"/>
    <col min="14357" max="14357" width="9.140625" style="137" customWidth="1"/>
    <col min="14358" max="14359" width="0" style="137" hidden="1" customWidth="1"/>
    <col min="14360" max="14360" width="9.140625" style="137" customWidth="1"/>
    <col min="14361" max="14592" width="9.140625" style="137"/>
    <col min="14593" max="14593" width="3.7109375" style="137" customWidth="1"/>
    <col min="14594" max="14594" width="8.85546875" style="137" customWidth="1"/>
    <col min="14595" max="14595" width="12.42578125" style="137" customWidth="1"/>
    <col min="14596" max="14596" width="8.140625" style="137" bestFit="1" customWidth="1"/>
    <col min="14597" max="14597" width="7.7109375" style="137" customWidth="1"/>
    <col min="14598" max="14598" width="7.140625" style="137" customWidth="1"/>
    <col min="14599" max="14600" width="3.5703125" style="137" customWidth="1"/>
    <col min="14601" max="14601" width="4" style="137" customWidth="1"/>
    <col min="14602" max="14602" width="4.28515625" style="137" bestFit="1" customWidth="1"/>
    <col min="14603" max="14603" width="3.5703125" style="137" customWidth="1"/>
    <col min="14604" max="14604" width="4.7109375" style="137" customWidth="1"/>
    <col min="14605" max="14606" width="0" style="137" hidden="1" customWidth="1"/>
    <col min="14607" max="14608" width="4.5703125" style="137" customWidth="1"/>
    <col min="14609" max="14609" width="4.140625" style="137" customWidth="1"/>
    <col min="14610" max="14610" width="4.28515625" style="137" customWidth="1"/>
    <col min="14611" max="14611" width="10.85546875" style="137" customWidth="1"/>
    <col min="14612" max="14612" width="10.28515625" style="137" bestFit="1" customWidth="1"/>
    <col min="14613" max="14613" width="9.140625" style="137" customWidth="1"/>
    <col min="14614" max="14615" width="0" style="137" hidden="1" customWidth="1"/>
    <col min="14616" max="14616" width="9.140625" style="137" customWidth="1"/>
    <col min="14617" max="14848" width="9.140625" style="137"/>
    <col min="14849" max="14849" width="3.7109375" style="137" customWidth="1"/>
    <col min="14850" max="14850" width="8.85546875" style="137" customWidth="1"/>
    <col min="14851" max="14851" width="12.42578125" style="137" customWidth="1"/>
    <col min="14852" max="14852" width="8.140625" style="137" bestFit="1" customWidth="1"/>
    <col min="14853" max="14853" width="7.7109375" style="137" customWidth="1"/>
    <col min="14854" max="14854" width="7.140625" style="137" customWidth="1"/>
    <col min="14855" max="14856" width="3.5703125" style="137" customWidth="1"/>
    <col min="14857" max="14857" width="4" style="137" customWidth="1"/>
    <col min="14858" max="14858" width="4.28515625" style="137" bestFit="1" customWidth="1"/>
    <col min="14859" max="14859" width="3.5703125" style="137" customWidth="1"/>
    <col min="14860" max="14860" width="4.7109375" style="137" customWidth="1"/>
    <col min="14861" max="14862" width="0" style="137" hidden="1" customWidth="1"/>
    <col min="14863" max="14864" width="4.5703125" style="137" customWidth="1"/>
    <col min="14865" max="14865" width="4.140625" style="137" customWidth="1"/>
    <col min="14866" max="14866" width="4.28515625" style="137" customWidth="1"/>
    <col min="14867" max="14867" width="10.85546875" style="137" customWidth="1"/>
    <col min="14868" max="14868" width="10.28515625" style="137" bestFit="1" customWidth="1"/>
    <col min="14869" max="14869" width="9.140625" style="137" customWidth="1"/>
    <col min="14870" max="14871" width="0" style="137" hidden="1" customWidth="1"/>
    <col min="14872" max="14872" width="9.140625" style="137" customWidth="1"/>
    <col min="14873" max="15104" width="9.140625" style="137"/>
    <col min="15105" max="15105" width="3.7109375" style="137" customWidth="1"/>
    <col min="15106" max="15106" width="8.85546875" style="137" customWidth="1"/>
    <col min="15107" max="15107" width="12.42578125" style="137" customWidth="1"/>
    <col min="15108" max="15108" width="8.140625" style="137" bestFit="1" customWidth="1"/>
    <col min="15109" max="15109" width="7.7109375" style="137" customWidth="1"/>
    <col min="15110" max="15110" width="7.140625" style="137" customWidth="1"/>
    <col min="15111" max="15112" width="3.5703125" style="137" customWidth="1"/>
    <col min="15113" max="15113" width="4" style="137" customWidth="1"/>
    <col min="15114" max="15114" width="4.28515625" style="137" bestFit="1" customWidth="1"/>
    <col min="15115" max="15115" width="3.5703125" style="137" customWidth="1"/>
    <col min="15116" max="15116" width="4.7109375" style="137" customWidth="1"/>
    <col min="15117" max="15118" width="0" style="137" hidden="1" customWidth="1"/>
    <col min="15119" max="15120" width="4.5703125" style="137" customWidth="1"/>
    <col min="15121" max="15121" width="4.140625" style="137" customWidth="1"/>
    <col min="15122" max="15122" width="4.28515625" style="137" customWidth="1"/>
    <col min="15123" max="15123" width="10.85546875" style="137" customWidth="1"/>
    <col min="15124" max="15124" width="10.28515625" style="137" bestFit="1" customWidth="1"/>
    <col min="15125" max="15125" width="9.140625" style="137" customWidth="1"/>
    <col min="15126" max="15127" width="0" style="137" hidden="1" customWidth="1"/>
    <col min="15128" max="15128" width="9.140625" style="137" customWidth="1"/>
    <col min="15129" max="15360" width="9.140625" style="137"/>
    <col min="15361" max="15361" width="3.7109375" style="137" customWidth="1"/>
    <col min="15362" max="15362" width="8.85546875" style="137" customWidth="1"/>
    <col min="15363" max="15363" width="12.42578125" style="137" customWidth="1"/>
    <col min="15364" max="15364" width="8.140625" style="137" bestFit="1" customWidth="1"/>
    <col min="15365" max="15365" width="7.7109375" style="137" customWidth="1"/>
    <col min="15366" max="15366" width="7.140625" style="137" customWidth="1"/>
    <col min="15367" max="15368" width="3.5703125" style="137" customWidth="1"/>
    <col min="15369" max="15369" width="4" style="137" customWidth="1"/>
    <col min="15370" max="15370" width="4.28515625" style="137" bestFit="1" customWidth="1"/>
    <col min="15371" max="15371" width="3.5703125" style="137" customWidth="1"/>
    <col min="15372" max="15372" width="4.7109375" style="137" customWidth="1"/>
    <col min="15373" max="15374" width="0" style="137" hidden="1" customWidth="1"/>
    <col min="15375" max="15376" width="4.5703125" style="137" customWidth="1"/>
    <col min="15377" max="15377" width="4.140625" style="137" customWidth="1"/>
    <col min="15378" max="15378" width="4.28515625" style="137" customWidth="1"/>
    <col min="15379" max="15379" width="10.85546875" style="137" customWidth="1"/>
    <col min="15380" max="15380" width="10.28515625" style="137" bestFit="1" customWidth="1"/>
    <col min="15381" max="15381" width="9.140625" style="137" customWidth="1"/>
    <col min="15382" max="15383" width="0" style="137" hidden="1" customWidth="1"/>
    <col min="15384" max="15384" width="9.140625" style="137" customWidth="1"/>
    <col min="15385" max="15616" width="9.140625" style="137"/>
    <col min="15617" max="15617" width="3.7109375" style="137" customWidth="1"/>
    <col min="15618" max="15618" width="8.85546875" style="137" customWidth="1"/>
    <col min="15619" max="15619" width="12.42578125" style="137" customWidth="1"/>
    <col min="15620" max="15620" width="8.140625" style="137" bestFit="1" customWidth="1"/>
    <col min="15621" max="15621" width="7.7109375" style="137" customWidth="1"/>
    <col min="15622" max="15622" width="7.140625" style="137" customWidth="1"/>
    <col min="15623" max="15624" width="3.5703125" style="137" customWidth="1"/>
    <col min="15625" max="15625" width="4" style="137" customWidth="1"/>
    <col min="15626" max="15626" width="4.28515625" style="137" bestFit="1" customWidth="1"/>
    <col min="15627" max="15627" width="3.5703125" style="137" customWidth="1"/>
    <col min="15628" max="15628" width="4.7109375" style="137" customWidth="1"/>
    <col min="15629" max="15630" width="0" style="137" hidden="1" customWidth="1"/>
    <col min="15631" max="15632" width="4.5703125" style="137" customWidth="1"/>
    <col min="15633" max="15633" width="4.140625" style="137" customWidth="1"/>
    <col min="15634" max="15634" width="4.28515625" style="137" customWidth="1"/>
    <col min="15635" max="15635" width="10.85546875" style="137" customWidth="1"/>
    <col min="15636" max="15636" width="10.28515625" style="137" bestFit="1" customWidth="1"/>
    <col min="15637" max="15637" width="9.140625" style="137" customWidth="1"/>
    <col min="15638" max="15639" width="0" style="137" hidden="1" customWidth="1"/>
    <col min="15640" max="15640" width="9.140625" style="137" customWidth="1"/>
    <col min="15641" max="15872" width="9.140625" style="137"/>
    <col min="15873" max="15873" width="3.7109375" style="137" customWidth="1"/>
    <col min="15874" max="15874" width="8.85546875" style="137" customWidth="1"/>
    <col min="15875" max="15875" width="12.42578125" style="137" customWidth="1"/>
    <col min="15876" max="15876" width="8.140625" style="137" bestFit="1" customWidth="1"/>
    <col min="15877" max="15877" width="7.7109375" style="137" customWidth="1"/>
    <col min="15878" max="15878" width="7.140625" style="137" customWidth="1"/>
    <col min="15879" max="15880" width="3.5703125" style="137" customWidth="1"/>
    <col min="15881" max="15881" width="4" style="137" customWidth="1"/>
    <col min="15882" max="15882" width="4.28515625" style="137" bestFit="1" customWidth="1"/>
    <col min="15883" max="15883" width="3.5703125" style="137" customWidth="1"/>
    <col min="15884" max="15884" width="4.7109375" style="137" customWidth="1"/>
    <col min="15885" max="15886" width="0" style="137" hidden="1" customWidth="1"/>
    <col min="15887" max="15888" width="4.5703125" style="137" customWidth="1"/>
    <col min="15889" max="15889" width="4.140625" style="137" customWidth="1"/>
    <col min="15890" max="15890" width="4.28515625" style="137" customWidth="1"/>
    <col min="15891" max="15891" width="10.85546875" style="137" customWidth="1"/>
    <col min="15892" max="15892" width="10.28515625" style="137" bestFit="1" customWidth="1"/>
    <col min="15893" max="15893" width="9.140625" style="137" customWidth="1"/>
    <col min="15894" max="15895" width="0" style="137" hidden="1" customWidth="1"/>
    <col min="15896" max="15896" width="9.140625" style="137" customWidth="1"/>
    <col min="15897" max="16128" width="9.140625" style="137"/>
    <col min="16129" max="16129" width="3.7109375" style="137" customWidth="1"/>
    <col min="16130" max="16130" width="8.85546875" style="137" customWidth="1"/>
    <col min="16131" max="16131" width="12.42578125" style="137" customWidth="1"/>
    <col min="16132" max="16132" width="8.140625" style="137" bestFit="1" customWidth="1"/>
    <col min="16133" max="16133" width="7.7109375" style="137" customWidth="1"/>
    <col min="16134" max="16134" width="7.140625" style="137" customWidth="1"/>
    <col min="16135" max="16136" width="3.5703125" style="137" customWidth="1"/>
    <col min="16137" max="16137" width="4" style="137" customWidth="1"/>
    <col min="16138" max="16138" width="4.28515625" style="137" bestFit="1" customWidth="1"/>
    <col min="16139" max="16139" width="3.5703125" style="137" customWidth="1"/>
    <col min="16140" max="16140" width="4.7109375" style="137" customWidth="1"/>
    <col min="16141" max="16142" width="0" style="137" hidden="1" customWidth="1"/>
    <col min="16143" max="16144" width="4.5703125" style="137" customWidth="1"/>
    <col min="16145" max="16145" width="4.140625" style="137" customWidth="1"/>
    <col min="16146" max="16146" width="4.28515625" style="137" customWidth="1"/>
    <col min="16147" max="16147" width="10.85546875" style="137" customWidth="1"/>
    <col min="16148" max="16148" width="10.28515625" style="137" bestFit="1" customWidth="1"/>
    <col min="16149" max="16149" width="9.140625" style="137" customWidth="1"/>
    <col min="16150" max="16151" width="0" style="137" hidden="1" customWidth="1"/>
    <col min="16152" max="16152" width="9.140625" style="137" customWidth="1"/>
    <col min="16153" max="16384" width="9.140625" style="137"/>
  </cols>
  <sheetData>
    <row r="1" spans="1:24" s="122" customFormat="1" ht="18" customHeight="1">
      <c r="A1" s="305" t="s">
        <v>280</v>
      </c>
      <c r="B1" s="305"/>
      <c r="C1" s="305"/>
      <c r="D1" s="305"/>
      <c r="E1" s="306" t="str">
        <f>DSSV!D1&amp;" * LỚP: "&amp;UPPER(DSSV!R1)</f>
        <v>DANH SÁCH HỌC VIÊN DỰ THI KẾT THÚC HỌC PHẦN * LỚP: K19MBA2</v>
      </c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4" s="122" customFormat="1" ht="18" customHeight="1">
      <c r="B2" s="305" t="s">
        <v>281</v>
      </c>
      <c r="C2" s="305"/>
      <c r="D2" s="305"/>
      <c r="E2" s="306" t="e">
        <f>"CHUYÊN NGÀNH: "&amp;VLOOKUP(RIGHT(DSSV!R1,3),CODEMON!$K$3:$L$27,2,0)</f>
        <v>#N/A</v>
      </c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123" t="str">
        <f>"Số TC  : "&amp;DSSV!R2</f>
        <v>Số TC  : 4</v>
      </c>
    </row>
    <row r="3" spans="1:24" s="124" customFormat="1" ht="14.25">
      <c r="A3" s="307" t="str">
        <f>"MÔN: "&amp;UPPER(DSSV!G2)&amp;" * " &amp; "MÃ MÔN: "&amp;DSSV!G3</f>
        <v>MÔN: TRIẾT HỌC * MÃ MÔN: PHI500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125" t="str">
        <f>"Học kỳ : " &amp; DSSV!R3</f>
        <v>Học kỳ : 1</v>
      </c>
    </row>
    <row r="4" spans="1:24" s="124" customFormat="1" ht="15">
      <c r="A4" s="127" t="str">
        <f>DSSV!A4</f>
        <v xml:space="preserve">Thời gian: 18h00 ngày 20/4/2019  </v>
      </c>
      <c r="C4" s="125"/>
      <c r="D4" s="128"/>
      <c r="E4" s="129"/>
      <c r="F4" s="129"/>
      <c r="G4" s="130"/>
      <c r="H4" s="130"/>
      <c r="I4" s="130"/>
      <c r="J4" s="130"/>
      <c r="K4" s="130"/>
      <c r="L4" s="130"/>
      <c r="M4" s="130"/>
      <c r="N4" s="130"/>
      <c r="O4" s="130"/>
      <c r="P4" s="130"/>
      <c r="S4" s="126"/>
      <c r="T4" s="125" t="str">
        <f>"Lần thi : "&amp;DSSV!R4</f>
        <v>Lần thi : 1</v>
      </c>
    </row>
    <row r="5" spans="1:24" s="122" customFormat="1" ht="12" hidden="1">
      <c r="A5" s="131">
        <v>1</v>
      </c>
      <c r="B5" s="132">
        <v>2</v>
      </c>
      <c r="C5" s="131">
        <v>3</v>
      </c>
      <c r="D5" s="133">
        <v>4</v>
      </c>
      <c r="E5" s="134">
        <v>6</v>
      </c>
      <c r="F5" s="134">
        <v>7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>
        <v>19</v>
      </c>
    </row>
    <row r="6" spans="1:24" ht="18.75" customHeight="1">
      <c r="A6" s="294" t="s">
        <v>0</v>
      </c>
      <c r="B6" s="294" t="s">
        <v>253</v>
      </c>
      <c r="C6" s="309" t="s">
        <v>254</v>
      </c>
      <c r="D6" s="311" t="s">
        <v>15</v>
      </c>
      <c r="E6" s="313" t="s">
        <v>248</v>
      </c>
      <c r="F6" s="294" t="s">
        <v>16</v>
      </c>
      <c r="G6" s="297" t="s">
        <v>255</v>
      </c>
      <c r="H6" s="298"/>
      <c r="I6" s="298"/>
      <c r="J6" s="298"/>
      <c r="K6" s="298"/>
      <c r="L6" s="298"/>
      <c r="M6" s="298"/>
      <c r="N6" s="299"/>
      <c r="O6" s="297" t="s">
        <v>256</v>
      </c>
      <c r="P6" s="298"/>
      <c r="Q6" s="299"/>
      <c r="R6" s="297" t="s">
        <v>257</v>
      </c>
      <c r="S6" s="299"/>
      <c r="T6" s="300" t="s">
        <v>18</v>
      </c>
      <c r="V6" s="136"/>
      <c r="W6" s="136"/>
    </row>
    <row r="7" spans="1:24" s="142" customFormat="1" ht="29.25" customHeight="1">
      <c r="A7" s="295"/>
      <c r="B7" s="295"/>
      <c r="C7" s="310"/>
      <c r="D7" s="312"/>
      <c r="E7" s="314"/>
      <c r="F7" s="295"/>
      <c r="G7" s="138" t="s">
        <v>137</v>
      </c>
      <c r="H7" s="138" t="s">
        <v>46</v>
      </c>
      <c r="I7" s="138" t="s">
        <v>138</v>
      </c>
      <c r="J7" s="138" t="s">
        <v>1</v>
      </c>
      <c r="K7" s="139" t="s">
        <v>41</v>
      </c>
      <c r="L7" s="139" t="s">
        <v>139</v>
      </c>
      <c r="M7" s="139" t="s">
        <v>140</v>
      </c>
      <c r="N7" s="139" t="s">
        <v>33</v>
      </c>
      <c r="O7" s="301" t="s">
        <v>258</v>
      </c>
      <c r="P7" s="301" t="s">
        <v>259</v>
      </c>
      <c r="Q7" s="139" t="s">
        <v>141</v>
      </c>
      <c r="R7" s="140" t="s">
        <v>17</v>
      </c>
      <c r="S7" s="303" t="s">
        <v>23</v>
      </c>
      <c r="T7" s="300"/>
      <c r="U7" s="141"/>
      <c r="V7" s="136"/>
      <c r="W7" s="136"/>
      <c r="X7" s="141"/>
    </row>
    <row r="8" spans="1:24" s="147" customFormat="1" ht="18.75" customHeight="1">
      <c r="A8" s="308"/>
      <c r="B8" s="296"/>
      <c r="C8" s="310"/>
      <c r="D8" s="312"/>
      <c r="E8" s="315"/>
      <c r="F8" s="296"/>
      <c r="G8" s="143">
        <v>0.05</v>
      </c>
      <c r="H8" s="143">
        <v>0</v>
      </c>
      <c r="I8" s="143">
        <v>0.2</v>
      </c>
      <c r="J8" s="143">
        <v>0.2</v>
      </c>
      <c r="K8" s="143">
        <v>0</v>
      </c>
      <c r="L8" s="143">
        <v>0</v>
      </c>
      <c r="M8" s="143">
        <v>0</v>
      </c>
      <c r="N8" s="143">
        <v>0</v>
      </c>
      <c r="O8" s="302"/>
      <c r="P8" s="302"/>
      <c r="Q8" s="144">
        <v>0.55000000000000004</v>
      </c>
      <c r="R8" s="144">
        <f>SUM(G8:Q8)</f>
        <v>1</v>
      </c>
      <c r="S8" s="304"/>
      <c r="T8" s="300"/>
      <c r="U8" s="145"/>
      <c r="V8" s="146">
        <v>1</v>
      </c>
      <c r="W8" s="146" t="s">
        <v>27</v>
      </c>
      <c r="X8" s="145"/>
    </row>
    <row r="9" spans="1:24" s="159" customFormat="1" ht="16.5" customHeight="1">
      <c r="A9" s="148">
        <v>1</v>
      </c>
      <c r="B9" s="149">
        <f>IF(ISNA(VLOOKUP($A9,DSLOP,DTK_AV!B$5,0))=FALSE,VLOOKUP($A9,DSLOP,DTK_AV!B$5,0),"")</f>
        <v>24312103391</v>
      </c>
      <c r="C9" s="150" t="str">
        <f>IF(ISNA(VLOOKUP($A9,DSLOP,DTK_AV!C$5,0))=FALSE,VLOOKUP($A9,DSLOP,DTK_AV!C$5,0),"")</f>
        <v xml:space="preserve">Phan Vĩnh </v>
      </c>
      <c r="D9" s="151" t="str">
        <f>IF(ISNA(VLOOKUP($A9,DSLOP,DTK_AV!D$5,0))=FALSE,VLOOKUP($A9,DSLOP,DTK_AV!D$5,0),"")</f>
        <v>Tuấn</v>
      </c>
      <c r="E9" s="206">
        <f>IF(ISNA(VLOOKUP($A9,DSLOP,DTK_AV!E$5,0))=FALSE,VLOOKUP($A9,DSLOP,DTK_AV!E$5,0),"")</f>
        <v>29846</v>
      </c>
      <c r="F9" s="152" t="str">
        <f>IF(ISNA(VLOOKUP($A9,DSLOP,DTK_AV!F$5,0))=FALSE,VLOOKUP($A9,DSLOP,DTK_AV!F$5,0),"")</f>
        <v>K19MBA2</v>
      </c>
      <c r="G9" s="153"/>
      <c r="H9" s="153"/>
      <c r="I9" s="153"/>
      <c r="J9" s="153"/>
      <c r="K9" s="153"/>
      <c r="L9" s="153"/>
      <c r="M9" s="153"/>
      <c r="N9" s="153"/>
      <c r="O9" s="154"/>
      <c r="P9" s="154"/>
      <c r="Q9" s="155">
        <f>ROUND(SUM(IF(ISNUMBER(O9),O9,0 )*0.6,IF(ISNUMBER(P9),P9,0 )*0.4),1)</f>
        <v>0</v>
      </c>
      <c r="R9" s="155">
        <f>IF(OR(Q9&lt;4,$R$8&lt;&gt;100%),0,ROUND(SUMPRODUCT(G9:Q9,$G$8:$Q$8)/$R$8,1))</f>
        <v>0</v>
      </c>
      <c r="S9" s="156" t="str">
        <f t="shared" ref="S9:S40" si="0">VLOOKUP(R9,$V:$W,2,0)</f>
        <v>Không</v>
      </c>
      <c r="T9" s="157">
        <f>IF(ISNA(VLOOKUP($A9,DSLOP,DTK_AV!T$5,0))=FALSE,VLOOKUP($A9,DSLOP,DTK_AV!T$5,0),"")</f>
        <v>0</v>
      </c>
      <c r="U9" s="158"/>
      <c r="V9" s="136">
        <v>0</v>
      </c>
      <c r="W9" s="136" t="s">
        <v>26</v>
      </c>
      <c r="X9" s="158"/>
    </row>
    <row r="10" spans="1:24" s="159" customFormat="1" ht="16.5" customHeight="1">
      <c r="A10" s="148">
        <f>A9+1</f>
        <v>2</v>
      </c>
      <c r="B10" s="149">
        <f>IF(ISNA(VLOOKUP($A10,DSLOP,DTK_AV!B$5,0))=FALSE,VLOOKUP($A10,DSLOP,DTK_AV!B$5,0),"")</f>
        <v>24312103366</v>
      </c>
      <c r="C10" s="150" t="str">
        <f>IF(ISNA(VLOOKUP($A10,DSLOP,DTK_AV!C$5,0))=FALSE,VLOOKUP($A10,DSLOP,DTK_AV!C$5,0),"")</f>
        <v xml:space="preserve">Nguyễn Duy </v>
      </c>
      <c r="D10" s="151" t="str">
        <f>IF(ISNA(VLOOKUP($A10,DSLOP,DTK_AV!D$5,0))=FALSE,VLOOKUP($A10,DSLOP,DTK_AV!D$5,0),"")</f>
        <v>Hoàng</v>
      </c>
      <c r="E10" s="206">
        <f>IF(ISNA(VLOOKUP($A10,DSLOP,DTK_AV!E$5,0))=FALSE,VLOOKUP($A10,DSLOP,DTK_AV!E$5,0),"")</f>
        <v>32983</v>
      </c>
      <c r="F10" s="152" t="str">
        <f>IF(ISNA(VLOOKUP($A10,DSLOP,DTK_AV!F$5,0))=FALSE,VLOOKUP($A10,DSLOP,DTK_AV!F$5,0),"")</f>
        <v>K19MBA2</v>
      </c>
      <c r="G10" s="153"/>
      <c r="H10" s="153"/>
      <c r="I10" s="153"/>
      <c r="J10" s="153"/>
      <c r="K10" s="153"/>
      <c r="L10" s="153"/>
      <c r="M10" s="153"/>
      <c r="N10" s="153"/>
      <c r="O10" s="154"/>
      <c r="P10" s="154"/>
      <c r="Q10" s="155">
        <f t="shared" ref="Q10:Q73" si="1">ROUND(SUM(IF(ISNUMBER(O10),O10,0 )*0.6,IF(ISNUMBER(P10),P10,0 )*0.4),1)</f>
        <v>0</v>
      </c>
      <c r="R10" s="155">
        <f t="shared" ref="R10:R73" si="2">IF(OR(Q10&lt;4,$R$8&lt;&gt;100%),0,ROUND(SUMPRODUCT(G10:Q10,$G$8:$Q$8)/$R$8,1))</f>
        <v>0</v>
      </c>
      <c r="S10" s="156" t="str">
        <f t="shared" si="0"/>
        <v>Không</v>
      </c>
      <c r="T10" s="157">
        <f>IF(ISNA(VLOOKUP($A10,DSLOP,DTK_AV!T$5,0))=FALSE,VLOOKUP($A10,DSLOP,DTK_AV!T$5,0),"")</f>
        <v>0</v>
      </c>
      <c r="U10" s="158"/>
      <c r="V10" s="136">
        <v>1.1000000000000001</v>
      </c>
      <c r="W10" s="136" t="s">
        <v>55</v>
      </c>
      <c r="X10" s="158"/>
    </row>
    <row r="11" spans="1:24" s="159" customFormat="1" ht="16.5" customHeight="1">
      <c r="A11" s="148">
        <f t="shared" ref="A11:A74" si="3">A10+1</f>
        <v>3</v>
      </c>
      <c r="B11" s="149">
        <f>IF(ISNA(VLOOKUP($A11,DSLOP,DTK_AV!B$5,0))=FALSE,VLOOKUP($A11,DSLOP,DTK_AV!B$5,0),"")</f>
        <v>24302103365</v>
      </c>
      <c r="C11" s="150" t="str">
        <f>IF(ISNA(VLOOKUP($A11,DSLOP,DTK_AV!C$5,0))=FALSE,VLOOKUP($A11,DSLOP,DTK_AV!C$5,0),"")</f>
        <v>Hoàng Thị Thanh</v>
      </c>
      <c r="D11" s="151" t="str">
        <f>IF(ISNA(VLOOKUP($A11,DSLOP,DTK_AV!D$5,0))=FALSE,VLOOKUP($A11,DSLOP,DTK_AV!D$5,0),"")</f>
        <v>Hòa</v>
      </c>
      <c r="E11" s="206">
        <f>IF(ISNA(VLOOKUP($A11,DSLOP,DTK_AV!E$5,0))=FALSE,VLOOKUP($A11,DSLOP,DTK_AV!E$5,0),"")</f>
        <v>30738</v>
      </c>
      <c r="F11" s="152" t="str">
        <f>IF(ISNA(VLOOKUP($A11,DSLOP,DTK_AV!F$5,0))=FALSE,VLOOKUP($A11,DSLOP,DTK_AV!F$5,0),"")</f>
        <v>K19MBA2</v>
      </c>
      <c r="G11" s="153"/>
      <c r="H11" s="153"/>
      <c r="I11" s="153"/>
      <c r="J11" s="153"/>
      <c r="K11" s="153"/>
      <c r="L11" s="153"/>
      <c r="M11" s="153"/>
      <c r="N11" s="153"/>
      <c r="O11" s="154"/>
      <c r="P11" s="154"/>
      <c r="Q11" s="155">
        <f t="shared" si="1"/>
        <v>0</v>
      </c>
      <c r="R11" s="155">
        <f t="shared" si="2"/>
        <v>0</v>
      </c>
      <c r="S11" s="156" t="str">
        <f t="shared" si="0"/>
        <v>Không</v>
      </c>
      <c r="T11" s="157">
        <f>IF(ISNA(VLOOKUP($A11,DSLOP,DTK_AV!T$5,0))=FALSE,VLOOKUP($A11,DSLOP,DTK_AV!T$5,0),"")</f>
        <v>0</v>
      </c>
      <c r="U11" s="158"/>
      <c r="V11" s="136">
        <v>1.2</v>
      </c>
      <c r="W11" s="136" t="s">
        <v>56</v>
      </c>
      <c r="X11" s="158"/>
    </row>
    <row r="12" spans="1:24" s="159" customFormat="1" ht="16.5" customHeight="1">
      <c r="A12" s="148">
        <f t="shared" si="3"/>
        <v>4</v>
      </c>
      <c r="B12" s="149">
        <f>IF(ISNA(VLOOKUP($A12,DSLOP,DTK_AV!B$5,0))=FALSE,VLOOKUP($A12,DSLOP,DTK_AV!B$5,0),"")</f>
        <v>24302103388</v>
      </c>
      <c r="C12" s="150" t="str">
        <f>IF(ISNA(VLOOKUP($A12,DSLOP,DTK_AV!C$5,0))=FALSE,VLOOKUP($A12,DSLOP,DTK_AV!C$5,0),"")</f>
        <v>Mai Thị</v>
      </c>
      <c r="D12" s="151" t="str">
        <f>IF(ISNA(VLOOKUP($A12,DSLOP,DTK_AV!D$5,0))=FALSE,VLOOKUP($A12,DSLOP,DTK_AV!D$5,0),"")</f>
        <v>Thủy</v>
      </c>
      <c r="E12" s="206">
        <f>IF(ISNA(VLOOKUP($A12,DSLOP,DTK_AV!E$5,0))=FALSE,VLOOKUP($A12,DSLOP,DTK_AV!E$5,0),"")</f>
        <v>27619</v>
      </c>
      <c r="F12" s="152" t="str">
        <f>IF(ISNA(VLOOKUP($A12,DSLOP,DTK_AV!F$5,0))=FALSE,VLOOKUP($A12,DSLOP,DTK_AV!F$5,0),"")</f>
        <v>K19MBA2</v>
      </c>
      <c r="G12" s="153"/>
      <c r="H12" s="153"/>
      <c r="I12" s="153"/>
      <c r="J12" s="153"/>
      <c r="K12" s="153"/>
      <c r="L12" s="153"/>
      <c r="M12" s="153"/>
      <c r="N12" s="153"/>
      <c r="O12" s="154"/>
      <c r="P12" s="154"/>
      <c r="Q12" s="155">
        <f t="shared" si="1"/>
        <v>0</v>
      </c>
      <c r="R12" s="155">
        <f t="shared" si="2"/>
        <v>0</v>
      </c>
      <c r="S12" s="156" t="str">
        <f t="shared" si="0"/>
        <v>Không</v>
      </c>
      <c r="T12" s="157">
        <f>IF(ISNA(VLOOKUP($A12,DSLOP,DTK_AV!T$5,0))=FALSE,VLOOKUP($A12,DSLOP,DTK_AV!T$5,0),"")</f>
        <v>0</v>
      </c>
      <c r="U12" s="158"/>
      <c r="V12" s="136">
        <v>1.3</v>
      </c>
      <c r="W12" s="136" t="s">
        <v>57</v>
      </c>
      <c r="X12" s="158"/>
    </row>
    <row r="13" spans="1:24" s="159" customFormat="1" ht="16.5" customHeight="1">
      <c r="A13" s="148">
        <f t="shared" si="3"/>
        <v>5</v>
      </c>
      <c r="B13" s="149">
        <f>IF(ISNA(VLOOKUP($A13,DSLOP,DTK_AV!B$5,0))=FALSE,VLOOKUP($A13,DSLOP,DTK_AV!B$5,0),"")</f>
        <v>24302103362</v>
      </c>
      <c r="C13" s="150" t="str">
        <f>IF(ISNA(VLOOKUP($A13,DSLOP,DTK_AV!C$5,0))=FALSE,VLOOKUP($A13,DSLOP,DTK_AV!C$5,0),"")</f>
        <v>Trần Thị Ngọc</v>
      </c>
      <c r="D13" s="151" t="str">
        <f>IF(ISNA(VLOOKUP($A13,DSLOP,DTK_AV!D$5,0))=FALSE,VLOOKUP($A13,DSLOP,DTK_AV!D$5,0),"")</f>
        <v>Bích</v>
      </c>
      <c r="E13" s="206">
        <f>IF(ISNA(VLOOKUP($A13,DSLOP,DTK_AV!E$5,0))=FALSE,VLOOKUP($A13,DSLOP,DTK_AV!E$5,0),"")</f>
        <v>34164</v>
      </c>
      <c r="F13" s="152" t="str">
        <f>IF(ISNA(VLOOKUP($A13,DSLOP,DTK_AV!F$5,0))=FALSE,VLOOKUP($A13,DSLOP,DTK_AV!F$5,0),"")</f>
        <v>K19MBA2</v>
      </c>
      <c r="G13" s="153"/>
      <c r="H13" s="153"/>
      <c r="I13" s="153"/>
      <c r="J13" s="153"/>
      <c r="K13" s="153"/>
      <c r="L13" s="153"/>
      <c r="M13" s="153"/>
      <c r="N13" s="153"/>
      <c r="O13" s="154"/>
      <c r="P13" s="154"/>
      <c r="Q13" s="155">
        <f t="shared" si="1"/>
        <v>0</v>
      </c>
      <c r="R13" s="155">
        <f t="shared" si="2"/>
        <v>0</v>
      </c>
      <c r="S13" s="156" t="str">
        <f t="shared" si="0"/>
        <v>Không</v>
      </c>
      <c r="T13" s="157">
        <f>IF(ISNA(VLOOKUP($A13,DSLOP,DTK_AV!T$5,0))=FALSE,VLOOKUP($A13,DSLOP,DTK_AV!T$5,0),"")</f>
        <v>0</v>
      </c>
      <c r="U13" s="158"/>
      <c r="V13" s="136">
        <v>1.4</v>
      </c>
      <c r="W13" s="136" t="s">
        <v>58</v>
      </c>
      <c r="X13" s="158"/>
    </row>
    <row r="14" spans="1:24" s="159" customFormat="1" ht="16.5" customHeight="1">
      <c r="A14" s="148">
        <f t="shared" si="3"/>
        <v>6</v>
      </c>
      <c r="B14" s="149">
        <f>IF(ISNA(VLOOKUP($A14,DSLOP,DTK_AV!B$5,0))=FALSE,VLOOKUP($A14,DSLOP,DTK_AV!B$5,0),"")</f>
        <v>24302103393</v>
      </c>
      <c r="C14" s="150" t="str">
        <f>IF(ISNA(VLOOKUP($A14,DSLOP,DTK_AV!C$5,0))=FALSE,VLOOKUP($A14,DSLOP,DTK_AV!C$5,0),"")</f>
        <v>Nguyễn Thị Hồng</v>
      </c>
      <c r="D14" s="151" t="str">
        <f>IF(ISNA(VLOOKUP($A14,DSLOP,DTK_AV!D$5,0))=FALSE,VLOOKUP($A14,DSLOP,DTK_AV!D$5,0),"")</f>
        <v>Linh</v>
      </c>
      <c r="E14" s="206">
        <f>IF(ISNA(VLOOKUP($A14,DSLOP,DTK_AV!E$5,0))=FALSE,VLOOKUP($A14,DSLOP,DTK_AV!E$5,0),"")</f>
        <v>31617</v>
      </c>
      <c r="F14" s="152" t="str">
        <f>IF(ISNA(VLOOKUP($A14,DSLOP,DTK_AV!F$5,0))=FALSE,VLOOKUP($A14,DSLOP,DTK_AV!F$5,0),"")</f>
        <v>K19MBA2</v>
      </c>
      <c r="G14" s="153"/>
      <c r="H14" s="153"/>
      <c r="I14" s="153"/>
      <c r="J14" s="153"/>
      <c r="K14" s="153"/>
      <c r="L14" s="153"/>
      <c r="M14" s="153"/>
      <c r="N14" s="153"/>
      <c r="O14" s="154"/>
      <c r="P14" s="154"/>
      <c r="Q14" s="155">
        <f t="shared" si="1"/>
        <v>0</v>
      </c>
      <c r="R14" s="155">
        <f t="shared" si="2"/>
        <v>0</v>
      </c>
      <c r="S14" s="156" t="str">
        <f t="shared" si="0"/>
        <v>Không</v>
      </c>
      <c r="T14" s="157">
        <f>IF(ISNA(VLOOKUP($A14,DSLOP,DTK_AV!T$5,0))=FALSE,VLOOKUP($A14,DSLOP,DTK_AV!T$5,0),"")</f>
        <v>0</v>
      </c>
      <c r="U14" s="158"/>
      <c r="V14" s="136">
        <v>1.5</v>
      </c>
      <c r="W14" s="136" t="s">
        <v>59</v>
      </c>
      <c r="X14" s="158"/>
    </row>
    <row r="15" spans="1:24" s="159" customFormat="1" ht="16.5" customHeight="1">
      <c r="A15" s="148">
        <f t="shared" si="3"/>
        <v>7</v>
      </c>
      <c r="B15" s="149">
        <f>IF(ISNA(VLOOKUP($A15,DSLOP,DTK_AV!B$5,0))=FALSE,VLOOKUP($A15,DSLOP,DTK_AV!B$5,0),"")</f>
        <v>0</v>
      </c>
      <c r="C15" s="150">
        <f>IF(ISNA(VLOOKUP($A15,DSLOP,DTK_AV!C$5,0))=FALSE,VLOOKUP($A15,DSLOP,DTK_AV!C$5,0),"")</f>
        <v>0</v>
      </c>
      <c r="D15" s="151">
        <f>IF(ISNA(VLOOKUP($A15,DSLOP,DTK_AV!D$5,0))=FALSE,VLOOKUP($A15,DSLOP,DTK_AV!D$5,0),"")</f>
        <v>0</v>
      </c>
      <c r="E15" s="206">
        <f>IF(ISNA(VLOOKUP($A15,DSLOP,DTK_AV!E$5,0))=FALSE,VLOOKUP($A15,DSLOP,DTK_AV!E$5,0),"")</f>
        <v>0</v>
      </c>
      <c r="F15" s="152">
        <f>IF(ISNA(VLOOKUP($A15,DSLOP,DTK_AV!F$5,0))=FALSE,VLOOKUP($A15,DSLOP,DTK_AV!F$5,0),"")</f>
        <v>0</v>
      </c>
      <c r="G15" s="153"/>
      <c r="H15" s="153"/>
      <c r="I15" s="153"/>
      <c r="J15" s="153"/>
      <c r="K15" s="153"/>
      <c r="L15" s="153"/>
      <c r="M15" s="153"/>
      <c r="N15" s="153"/>
      <c r="O15" s="154"/>
      <c r="P15" s="154"/>
      <c r="Q15" s="155">
        <f t="shared" si="1"/>
        <v>0</v>
      </c>
      <c r="R15" s="155">
        <f t="shared" si="2"/>
        <v>0</v>
      </c>
      <c r="S15" s="156" t="str">
        <f t="shared" si="0"/>
        <v>Không</v>
      </c>
      <c r="T15" s="157">
        <f>IF(ISNA(VLOOKUP($A15,DSLOP,DTK_AV!T$5,0))=FALSE,VLOOKUP($A15,DSLOP,DTK_AV!T$5,0),"")</f>
        <v>0</v>
      </c>
      <c r="U15" s="158"/>
      <c r="V15" s="136">
        <v>1.6</v>
      </c>
      <c r="W15" s="136" t="s">
        <v>60</v>
      </c>
      <c r="X15" s="158"/>
    </row>
    <row r="16" spans="1:24" s="159" customFormat="1" ht="16.5" customHeight="1">
      <c r="A16" s="148">
        <f t="shared" si="3"/>
        <v>8</v>
      </c>
      <c r="B16" s="149">
        <f>IF(ISNA(VLOOKUP($A16,DSLOP,DTK_AV!B$5,0))=FALSE,VLOOKUP($A16,DSLOP,DTK_AV!B$5,0),"")</f>
        <v>0</v>
      </c>
      <c r="C16" s="150">
        <f>IF(ISNA(VLOOKUP($A16,DSLOP,DTK_AV!C$5,0))=FALSE,VLOOKUP($A16,DSLOP,DTK_AV!C$5,0),"")</f>
        <v>0</v>
      </c>
      <c r="D16" s="151">
        <f>IF(ISNA(VLOOKUP($A16,DSLOP,DTK_AV!D$5,0))=FALSE,VLOOKUP($A16,DSLOP,DTK_AV!D$5,0),"")</f>
        <v>0</v>
      </c>
      <c r="E16" s="206">
        <f>IF(ISNA(VLOOKUP($A16,DSLOP,DTK_AV!E$5,0))=FALSE,VLOOKUP($A16,DSLOP,DTK_AV!E$5,0),"")</f>
        <v>0</v>
      </c>
      <c r="F16" s="152">
        <f>IF(ISNA(VLOOKUP($A16,DSLOP,DTK_AV!F$5,0))=FALSE,VLOOKUP($A16,DSLOP,DTK_AV!F$5,0),"")</f>
        <v>0</v>
      </c>
      <c r="G16" s="153"/>
      <c r="H16" s="153"/>
      <c r="I16" s="153"/>
      <c r="J16" s="153"/>
      <c r="K16" s="153"/>
      <c r="L16" s="153"/>
      <c r="M16" s="153"/>
      <c r="N16" s="153"/>
      <c r="O16" s="154"/>
      <c r="P16" s="154"/>
      <c r="Q16" s="155">
        <f t="shared" si="1"/>
        <v>0</v>
      </c>
      <c r="R16" s="155">
        <f t="shared" si="2"/>
        <v>0</v>
      </c>
      <c r="S16" s="156" t="str">
        <f t="shared" si="0"/>
        <v>Không</v>
      </c>
      <c r="T16" s="157">
        <f>IF(ISNA(VLOOKUP($A16,DSLOP,DTK_AV!T$5,0))=FALSE,VLOOKUP($A16,DSLOP,DTK_AV!T$5,0),"")</f>
        <v>0</v>
      </c>
      <c r="U16" s="158"/>
      <c r="V16" s="136">
        <v>1.7</v>
      </c>
      <c r="W16" s="136" t="s">
        <v>61</v>
      </c>
      <c r="X16" s="158"/>
    </row>
    <row r="17" spans="1:24" s="159" customFormat="1" ht="16.5" customHeight="1">
      <c r="A17" s="148">
        <f t="shared" si="3"/>
        <v>9</v>
      </c>
      <c r="B17" s="149">
        <f>IF(ISNA(VLOOKUP($A17,DSLOP,DTK_AV!B$5,0))=FALSE,VLOOKUP($A17,DSLOP,DTK_AV!B$5,0),"")</f>
        <v>0</v>
      </c>
      <c r="C17" s="150">
        <f>IF(ISNA(VLOOKUP($A17,DSLOP,DTK_AV!C$5,0))=FALSE,VLOOKUP($A17,DSLOP,DTK_AV!C$5,0),"")</f>
        <v>0</v>
      </c>
      <c r="D17" s="151">
        <f>IF(ISNA(VLOOKUP($A17,DSLOP,DTK_AV!D$5,0))=FALSE,VLOOKUP($A17,DSLOP,DTK_AV!D$5,0),"")</f>
        <v>0</v>
      </c>
      <c r="E17" s="206">
        <f>IF(ISNA(VLOOKUP($A17,DSLOP,DTK_AV!E$5,0))=FALSE,VLOOKUP($A17,DSLOP,DTK_AV!E$5,0),"")</f>
        <v>0</v>
      </c>
      <c r="F17" s="152">
        <f>IF(ISNA(VLOOKUP($A17,DSLOP,DTK_AV!F$5,0))=FALSE,VLOOKUP($A17,DSLOP,DTK_AV!F$5,0),"")</f>
        <v>0</v>
      </c>
      <c r="G17" s="153"/>
      <c r="H17" s="153"/>
      <c r="I17" s="153"/>
      <c r="J17" s="153"/>
      <c r="K17" s="153"/>
      <c r="L17" s="153"/>
      <c r="M17" s="153"/>
      <c r="N17" s="153"/>
      <c r="O17" s="154"/>
      <c r="P17" s="154"/>
      <c r="Q17" s="155">
        <f t="shared" si="1"/>
        <v>0</v>
      </c>
      <c r="R17" s="155">
        <f t="shared" si="2"/>
        <v>0</v>
      </c>
      <c r="S17" s="156" t="str">
        <f t="shared" si="0"/>
        <v>Không</v>
      </c>
      <c r="T17" s="157">
        <f>IF(ISNA(VLOOKUP($A17,DSLOP,DTK_AV!T$5,0))=FALSE,VLOOKUP($A17,DSLOP,DTK_AV!T$5,0),"")</f>
        <v>0</v>
      </c>
      <c r="U17" s="158"/>
      <c r="V17" s="136">
        <v>1.8</v>
      </c>
      <c r="W17" s="136" t="s">
        <v>62</v>
      </c>
      <c r="X17" s="158"/>
    </row>
    <row r="18" spans="1:24" s="159" customFormat="1" ht="16.5" customHeight="1">
      <c r="A18" s="148">
        <f t="shared" si="3"/>
        <v>10</v>
      </c>
      <c r="B18" s="149">
        <f>IF(ISNA(VLOOKUP($A18,DSLOP,DTK_AV!B$5,0))=FALSE,VLOOKUP($A18,DSLOP,DTK_AV!B$5,0),"")</f>
        <v>0</v>
      </c>
      <c r="C18" s="150">
        <f>IF(ISNA(VLOOKUP($A18,DSLOP,DTK_AV!C$5,0))=FALSE,VLOOKUP($A18,DSLOP,DTK_AV!C$5,0),"")</f>
        <v>0</v>
      </c>
      <c r="D18" s="151">
        <f>IF(ISNA(VLOOKUP($A18,DSLOP,DTK_AV!D$5,0))=FALSE,VLOOKUP($A18,DSLOP,DTK_AV!D$5,0),"")</f>
        <v>0</v>
      </c>
      <c r="E18" s="206">
        <f>IF(ISNA(VLOOKUP($A18,DSLOP,DTK_AV!E$5,0))=FALSE,VLOOKUP($A18,DSLOP,DTK_AV!E$5,0),"")</f>
        <v>0</v>
      </c>
      <c r="F18" s="152">
        <f>IF(ISNA(VLOOKUP($A18,DSLOP,DTK_AV!F$5,0))=FALSE,VLOOKUP($A18,DSLOP,DTK_AV!F$5,0),"")</f>
        <v>0</v>
      </c>
      <c r="G18" s="153"/>
      <c r="H18" s="153"/>
      <c r="I18" s="153"/>
      <c r="J18" s="153"/>
      <c r="K18" s="153"/>
      <c r="L18" s="153"/>
      <c r="M18" s="153"/>
      <c r="N18" s="153"/>
      <c r="O18" s="154"/>
      <c r="P18" s="154"/>
      <c r="Q18" s="155">
        <f t="shared" si="1"/>
        <v>0</v>
      </c>
      <c r="R18" s="155">
        <f t="shared" si="2"/>
        <v>0</v>
      </c>
      <c r="S18" s="156" t="str">
        <f t="shared" si="0"/>
        <v>Không</v>
      </c>
      <c r="T18" s="157">
        <f>IF(ISNA(VLOOKUP($A18,DSLOP,DTK_AV!T$5,0))=FALSE,VLOOKUP($A18,DSLOP,DTK_AV!T$5,0),"")</f>
        <v>0</v>
      </c>
      <c r="U18" s="158"/>
      <c r="V18" s="136">
        <v>2</v>
      </c>
      <c r="W18" s="136" t="s">
        <v>2</v>
      </c>
      <c r="X18" s="158"/>
    </row>
    <row r="19" spans="1:24" s="159" customFormat="1" ht="16.5" customHeight="1">
      <c r="A19" s="148">
        <f t="shared" si="3"/>
        <v>11</v>
      </c>
      <c r="B19" s="149">
        <f>IF(ISNA(VLOOKUP($A19,DSLOP,DTK_AV!B$5,0))=FALSE,VLOOKUP($A19,DSLOP,DTK_AV!B$5,0),"")</f>
        <v>0</v>
      </c>
      <c r="C19" s="150">
        <f>IF(ISNA(VLOOKUP($A19,DSLOP,DTK_AV!C$5,0))=FALSE,VLOOKUP($A19,DSLOP,DTK_AV!C$5,0),"")</f>
        <v>0</v>
      </c>
      <c r="D19" s="151">
        <f>IF(ISNA(VLOOKUP($A19,DSLOP,DTK_AV!D$5,0))=FALSE,VLOOKUP($A19,DSLOP,DTK_AV!D$5,0),"")</f>
        <v>0</v>
      </c>
      <c r="E19" s="206">
        <f>IF(ISNA(VLOOKUP($A19,DSLOP,DTK_AV!E$5,0))=FALSE,VLOOKUP($A19,DSLOP,DTK_AV!E$5,0),"")</f>
        <v>0</v>
      </c>
      <c r="F19" s="152">
        <f>IF(ISNA(VLOOKUP($A19,DSLOP,DTK_AV!F$5,0))=FALSE,VLOOKUP($A19,DSLOP,DTK_AV!F$5,0),"")</f>
        <v>0</v>
      </c>
      <c r="G19" s="153"/>
      <c r="H19" s="153"/>
      <c r="I19" s="153"/>
      <c r="J19" s="153"/>
      <c r="K19" s="153"/>
      <c r="L19" s="153"/>
      <c r="M19" s="153"/>
      <c r="N19" s="153"/>
      <c r="O19" s="154"/>
      <c r="P19" s="154"/>
      <c r="Q19" s="155">
        <f t="shared" si="1"/>
        <v>0</v>
      </c>
      <c r="R19" s="155">
        <f t="shared" si="2"/>
        <v>0</v>
      </c>
      <c r="S19" s="156" t="str">
        <f t="shared" si="0"/>
        <v>Không</v>
      </c>
      <c r="T19" s="157">
        <f>IF(ISNA(VLOOKUP($A19,DSLOP,DTK_AV!T$5,0))=FALSE,VLOOKUP($A19,DSLOP,DTK_AV!T$5,0),"")</f>
        <v>0</v>
      </c>
      <c r="U19" s="158"/>
      <c r="V19" s="136">
        <v>2.2999999999999998</v>
      </c>
      <c r="W19" s="136" t="s">
        <v>66</v>
      </c>
      <c r="X19" s="158"/>
    </row>
    <row r="20" spans="1:24" s="159" customFormat="1" ht="16.5" customHeight="1">
      <c r="A20" s="148">
        <f t="shared" si="3"/>
        <v>12</v>
      </c>
      <c r="B20" s="149">
        <f>IF(ISNA(VLOOKUP($A20,DSLOP,DTK_AV!B$5,0))=FALSE,VLOOKUP($A20,DSLOP,DTK_AV!B$5,0),"")</f>
        <v>0</v>
      </c>
      <c r="C20" s="150">
        <f>IF(ISNA(VLOOKUP($A20,DSLOP,DTK_AV!C$5,0))=FALSE,VLOOKUP($A20,DSLOP,DTK_AV!C$5,0),"")</f>
        <v>0</v>
      </c>
      <c r="D20" s="151">
        <f>IF(ISNA(VLOOKUP($A20,DSLOP,DTK_AV!D$5,0))=FALSE,VLOOKUP($A20,DSLOP,DTK_AV!D$5,0),"")</f>
        <v>0</v>
      </c>
      <c r="E20" s="206">
        <f>IF(ISNA(VLOOKUP($A20,DSLOP,DTK_AV!E$5,0))=FALSE,VLOOKUP($A20,DSLOP,DTK_AV!E$5,0),"")</f>
        <v>0</v>
      </c>
      <c r="F20" s="152">
        <f>IF(ISNA(VLOOKUP($A20,DSLOP,DTK_AV!F$5,0))=FALSE,VLOOKUP($A20,DSLOP,DTK_AV!F$5,0),"")</f>
        <v>0</v>
      </c>
      <c r="G20" s="153"/>
      <c r="H20" s="153"/>
      <c r="I20" s="153"/>
      <c r="J20" s="153"/>
      <c r="K20" s="153"/>
      <c r="L20" s="153"/>
      <c r="M20" s="153"/>
      <c r="N20" s="153"/>
      <c r="O20" s="154"/>
      <c r="P20" s="154"/>
      <c r="Q20" s="155">
        <f t="shared" si="1"/>
        <v>0</v>
      </c>
      <c r="R20" s="155">
        <f t="shared" si="2"/>
        <v>0</v>
      </c>
      <c r="S20" s="156" t="str">
        <f t="shared" si="0"/>
        <v>Không</v>
      </c>
      <c r="T20" s="157">
        <f>IF(ISNA(VLOOKUP($A20,DSLOP,DTK_AV!T$5,0))=FALSE,VLOOKUP($A20,DSLOP,DTK_AV!T$5,0),"")</f>
        <v>0</v>
      </c>
      <c r="U20" s="158"/>
      <c r="V20" s="136">
        <v>2.4</v>
      </c>
      <c r="W20" s="136" t="s">
        <v>67</v>
      </c>
      <c r="X20" s="158"/>
    </row>
    <row r="21" spans="1:24" s="159" customFormat="1" ht="16.5" customHeight="1">
      <c r="A21" s="148">
        <f t="shared" si="3"/>
        <v>13</v>
      </c>
      <c r="B21" s="149">
        <f>IF(ISNA(VLOOKUP($A21,DSLOP,DTK_AV!B$5,0))=FALSE,VLOOKUP($A21,DSLOP,DTK_AV!B$5,0),"")</f>
        <v>0</v>
      </c>
      <c r="C21" s="150">
        <f>IF(ISNA(VLOOKUP($A21,DSLOP,DTK_AV!C$5,0))=FALSE,VLOOKUP($A21,DSLOP,DTK_AV!C$5,0),"")</f>
        <v>0</v>
      </c>
      <c r="D21" s="151">
        <f>IF(ISNA(VLOOKUP($A21,DSLOP,DTK_AV!D$5,0))=FALSE,VLOOKUP($A21,DSLOP,DTK_AV!D$5,0),"")</f>
        <v>0</v>
      </c>
      <c r="E21" s="206">
        <f>IF(ISNA(VLOOKUP($A21,DSLOP,DTK_AV!E$5,0))=FALSE,VLOOKUP($A21,DSLOP,DTK_AV!E$5,0),"")</f>
        <v>0</v>
      </c>
      <c r="F21" s="152">
        <f>IF(ISNA(VLOOKUP($A21,DSLOP,DTK_AV!F$5,0))=FALSE,VLOOKUP($A21,DSLOP,DTK_AV!F$5,0),"")</f>
        <v>0</v>
      </c>
      <c r="G21" s="153"/>
      <c r="H21" s="153"/>
      <c r="I21" s="153"/>
      <c r="J21" s="153"/>
      <c r="K21" s="153"/>
      <c r="L21" s="153"/>
      <c r="M21" s="153"/>
      <c r="N21" s="153"/>
      <c r="O21" s="154"/>
      <c r="P21" s="154"/>
      <c r="Q21" s="155">
        <f t="shared" si="1"/>
        <v>0</v>
      </c>
      <c r="R21" s="155">
        <f t="shared" si="2"/>
        <v>0</v>
      </c>
      <c r="S21" s="156" t="str">
        <f t="shared" si="0"/>
        <v>Không</v>
      </c>
      <c r="T21" s="157">
        <f>IF(ISNA(VLOOKUP($A21,DSLOP,DTK_AV!T$5,0))=FALSE,VLOOKUP($A21,DSLOP,DTK_AV!T$5,0),"")</f>
        <v>0</v>
      </c>
      <c r="U21" s="158"/>
      <c r="V21" s="136">
        <v>2.5</v>
      </c>
      <c r="W21" s="136" t="s">
        <v>68</v>
      </c>
      <c r="X21" s="158"/>
    </row>
    <row r="22" spans="1:24" s="159" customFormat="1" ht="16.5" customHeight="1">
      <c r="A22" s="148">
        <f t="shared" si="3"/>
        <v>14</v>
      </c>
      <c r="B22" s="149">
        <f>IF(ISNA(VLOOKUP($A22,DSLOP,DTK_AV!B$5,0))=FALSE,VLOOKUP($A22,DSLOP,DTK_AV!B$5,0),"")</f>
        <v>0</v>
      </c>
      <c r="C22" s="150">
        <f>IF(ISNA(VLOOKUP($A22,DSLOP,DTK_AV!C$5,0))=FALSE,VLOOKUP($A22,DSLOP,DTK_AV!C$5,0),"")</f>
        <v>0</v>
      </c>
      <c r="D22" s="151">
        <f>IF(ISNA(VLOOKUP($A22,DSLOP,DTK_AV!D$5,0))=FALSE,VLOOKUP($A22,DSLOP,DTK_AV!D$5,0),"")</f>
        <v>0</v>
      </c>
      <c r="E22" s="206">
        <f>IF(ISNA(VLOOKUP($A22,DSLOP,DTK_AV!E$5,0))=FALSE,VLOOKUP($A22,DSLOP,DTK_AV!E$5,0),"")</f>
        <v>0</v>
      </c>
      <c r="F22" s="152">
        <f>IF(ISNA(VLOOKUP($A22,DSLOP,DTK_AV!F$5,0))=FALSE,VLOOKUP($A22,DSLOP,DTK_AV!F$5,0),"")</f>
        <v>0</v>
      </c>
      <c r="G22" s="153"/>
      <c r="H22" s="153"/>
      <c r="I22" s="153"/>
      <c r="J22" s="153"/>
      <c r="K22" s="153"/>
      <c r="L22" s="153"/>
      <c r="M22" s="153"/>
      <c r="N22" s="153"/>
      <c r="O22" s="154"/>
      <c r="P22" s="154"/>
      <c r="Q22" s="155">
        <f t="shared" si="1"/>
        <v>0</v>
      </c>
      <c r="R22" s="155">
        <f t="shared" si="2"/>
        <v>0</v>
      </c>
      <c r="S22" s="156" t="str">
        <f t="shared" si="0"/>
        <v>Không</v>
      </c>
      <c r="T22" s="157">
        <f>IF(ISNA(VLOOKUP($A22,DSLOP,DTK_AV!T$5,0))=FALSE,VLOOKUP($A22,DSLOP,DTK_AV!T$5,0),"")</f>
        <v>0</v>
      </c>
      <c r="U22" s="158"/>
      <c r="V22" s="136">
        <v>2.6</v>
      </c>
      <c r="W22" s="136" t="s">
        <v>69</v>
      </c>
      <c r="X22" s="158"/>
    </row>
    <row r="23" spans="1:24" s="159" customFormat="1" ht="16.5" customHeight="1">
      <c r="A23" s="148">
        <f t="shared" si="3"/>
        <v>15</v>
      </c>
      <c r="B23" s="149">
        <f>IF(ISNA(VLOOKUP($A23,DSLOP,DTK_AV!B$5,0))=FALSE,VLOOKUP($A23,DSLOP,DTK_AV!B$5,0),"")</f>
        <v>0</v>
      </c>
      <c r="C23" s="150">
        <f>IF(ISNA(VLOOKUP($A23,DSLOP,DTK_AV!C$5,0))=FALSE,VLOOKUP($A23,DSLOP,DTK_AV!C$5,0),"")</f>
        <v>0</v>
      </c>
      <c r="D23" s="151">
        <f>IF(ISNA(VLOOKUP($A23,DSLOP,DTK_AV!D$5,0))=FALSE,VLOOKUP($A23,DSLOP,DTK_AV!D$5,0),"")</f>
        <v>0</v>
      </c>
      <c r="E23" s="206">
        <f>IF(ISNA(VLOOKUP($A23,DSLOP,DTK_AV!E$5,0))=FALSE,VLOOKUP($A23,DSLOP,DTK_AV!E$5,0),"")</f>
        <v>0</v>
      </c>
      <c r="F23" s="152">
        <f>IF(ISNA(VLOOKUP($A23,DSLOP,DTK_AV!F$5,0))=FALSE,VLOOKUP($A23,DSLOP,DTK_AV!F$5,0),"")</f>
        <v>0</v>
      </c>
      <c r="G23" s="153"/>
      <c r="H23" s="153"/>
      <c r="I23" s="153"/>
      <c r="J23" s="153"/>
      <c r="K23" s="153"/>
      <c r="L23" s="153"/>
      <c r="M23" s="153"/>
      <c r="N23" s="153"/>
      <c r="O23" s="154"/>
      <c r="P23" s="154"/>
      <c r="Q23" s="155">
        <f t="shared" si="1"/>
        <v>0</v>
      </c>
      <c r="R23" s="155">
        <f t="shared" si="2"/>
        <v>0</v>
      </c>
      <c r="S23" s="156" t="str">
        <f t="shared" si="0"/>
        <v>Không</v>
      </c>
      <c r="T23" s="157">
        <f>IF(ISNA(VLOOKUP($A23,DSLOP,DTK_AV!T$5,0))=FALSE,VLOOKUP($A23,DSLOP,DTK_AV!T$5,0),"")</f>
        <v>0</v>
      </c>
      <c r="U23" s="158"/>
      <c r="V23" s="136">
        <v>2.7</v>
      </c>
      <c r="W23" s="136" t="s">
        <v>70</v>
      </c>
      <c r="X23" s="158"/>
    </row>
    <row r="24" spans="1:24" s="159" customFormat="1" ht="16.5" customHeight="1">
      <c r="A24" s="148">
        <f t="shared" si="3"/>
        <v>16</v>
      </c>
      <c r="B24" s="149">
        <f>IF(ISNA(VLOOKUP($A24,DSLOP,DTK_AV!B$5,0))=FALSE,VLOOKUP($A24,DSLOP,DTK_AV!B$5,0),"")</f>
        <v>0</v>
      </c>
      <c r="C24" s="150">
        <f>IF(ISNA(VLOOKUP($A24,DSLOP,DTK_AV!C$5,0))=FALSE,VLOOKUP($A24,DSLOP,DTK_AV!C$5,0),"")</f>
        <v>0</v>
      </c>
      <c r="D24" s="151">
        <f>IF(ISNA(VLOOKUP($A24,DSLOP,DTK_AV!D$5,0))=FALSE,VLOOKUP($A24,DSLOP,DTK_AV!D$5,0),"")</f>
        <v>0</v>
      </c>
      <c r="E24" s="206">
        <f>IF(ISNA(VLOOKUP($A24,DSLOP,DTK_AV!E$5,0))=FALSE,VLOOKUP($A24,DSLOP,DTK_AV!E$5,0),"")</f>
        <v>0</v>
      </c>
      <c r="F24" s="152">
        <f>IF(ISNA(VLOOKUP($A24,DSLOP,DTK_AV!F$5,0))=FALSE,VLOOKUP($A24,DSLOP,DTK_AV!F$5,0),"")</f>
        <v>0</v>
      </c>
      <c r="G24" s="153"/>
      <c r="H24" s="153"/>
      <c r="I24" s="153"/>
      <c r="J24" s="153"/>
      <c r="K24" s="153"/>
      <c r="L24" s="153"/>
      <c r="M24" s="153"/>
      <c r="N24" s="153"/>
      <c r="O24" s="154"/>
      <c r="P24" s="154"/>
      <c r="Q24" s="155">
        <f t="shared" si="1"/>
        <v>0</v>
      </c>
      <c r="R24" s="155">
        <f t="shared" si="2"/>
        <v>0</v>
      </c>
      <c r="S24" s="156" t="str">
        <f t="shared" si="0"/>
        <v>Không</v>
      </c>
      <c r="T24" s="157">
        <f>IF(ISNA(VLOOKUP($A24,DSLOP,DTK_AV!T$5,0))=FALSE,VLOOKUP($A24,DSLOP,DTK_AV!T$5,0),"")</f>
        <v>0</v>
      </c>
      <c r="U24" s="158"/>
      <c r="V24" s="136">
        <v>2.8</v>
      </c>
      <c r="W24" s="136" t="s">
        <v>71</v>
      </c>
      <c r="X24" s="158"/>
    </row>
    <row r="25" spans="1:24" s="159" customFormat="1" ht="16.5" customHeight="1">
      <c r="A25" s="148">
        <f t="shared" si="3"/>
        <v>17</v>
      </c>
      <c r="B25" s="149">
        <f>IF(ISNA(VLOOKUP($A25,DSLOP,DTK_AV!B$5,0))=FALSE,VLOOKUP($A25,DSLOP,DTK_AV!B$5,0),"")</f>
        <v>0</v>
      </c>
      <c r="C25" s="150">
        <f>IF(ISNA(VLOOKUP($A25,DSLOP,DTK_AV!C$5,0))=FALSE,VLOOKUP($A25,DSLOP,DTK_AV!C$5,0),"")</f>
        <v>0</v>
      </c>
      <c r="D25" s="151">
        <f>IF(ISNA(VLOOKUP($A25,DSLOP,DTK_AV!D$5,0))=FALSE,VLOOKUP($A25,DSLOP,DTK_AV!D$5,0),"")</f>
        <v>0</v>
      </c>
      <c r="E25" s="206">
        <f>IF(ISNA(VLOOKUP($A25,DSLOP,DTK_AV!E$5,0))=FALSE,VLOOKUP($A25,DSLOP,DTK_AV!E$5,0),"")</f>
        <v>0</v>
      </c>
      <c r="F25" s="152">
        <f>IF(ISNA(VLOOKUP($A25,DSLOP,DTK_AV!F$5,0))=FALSE,VLOOKUP($A25,DSLOP,DTK_AV!F$5,0),"")</f>
        <v>0</v>
      </c>
      <c r="G25" s="153"/>
      <c r="H25" s="153"/>
      <c r="I25" s="153"/>
      <c r="J25" s="153"/>
      <c r="K25" s="153"/>
      <c r="L25" s="153"/>
      <c r="M25" s="153"/>
      <c r="N25" s="153"/>
      <c r="O25" s="154"/>
      <c r="P25" s="154"/>
      <c r="Q25" s="155">
        <f t="shared" si="1"/>
        <v>0</v>
      </c>
      <c r="R25" s="155">
        <f t="shared" si="2"/>
        <v>0</v>
      </c>
      <c r="S25" s="156" t="str">
        <f t="shared" si="0"/>
        <v>Không</v>
      </c>
      <c r="T25" s="157">
        <f>IF(ISNA(VLOOKUP($A25,DSLOP,DTK_AV!T$5,0))=FALSE,VLOOKUP($A25,DSLOP,DTK_AV!T$5,0),"")</f>
        <v>0</v>
      </c>
      <c r="U25" s="158"/>
      <c r="V25" s="136">
        <v>2.9</v>
      </c>
      <c r="W25" s="136" t="s">
        <v>72</v>
      </c>
      <c r="X25" s="158"/>
    </row>
    <row r="26" spans="1:24" s="159" customFormat="1" ht="16.5" customHeight="1">
      <c r="A26" s="148">
        <f t="shared" si="3"/>
        <v>18</v>
      </c>
      <c r="B26" s="149">
        <f>IF(ISNA(VLOOKUP($A26,DSLOP,DTK_AV!B$5,0))=FALSE,VLOOKUP($A26,DSLOP,DTK_AV!B$5,0),"")</f>
        <v>0</v>
      </c>
      <c r="C26" s="150">
        <f>IF(ISNA(VLOOKUP($A26,DSLOP,DTK_AV!C$5,0))=FALSE,VLOOKUP($A26,DSLOP,DTK_AV!C$5,0),"")</f>
        <v>0</v>
      </c>
      <c r="D26" s="151">
        <f>IF(ISNA(VLOOKUP($A26,DSLOP,DTK_AV!D$5,0))=FALSE,VLOOKUP($A26,DSLOP,DTK_AV!D$5,0),"")</f>
        <v>0</v>
      </c>
      <c r="E26" s="206">
        <f>IF(ISNA(VLOOKUP($A26,DSLOP,DTK_AV!E$5,0))=FALSE,VLOOKUP($A26,DSLOP,DTK_AV!E$5,0),"")</f>
        <v>0</v>
      </c>
      <c r="F26" s="152">
        <f>IF(ISNA(VLOOKUP($A26,DSLOP,DTK_AV!F$5,0))=FALSE,VLOOKUP($A26,DSLOP,DTK_AV!F$5,0),"")</f>
        <v>0</v>
      </c>
      <c r="G26" s="153"/>
      <c r="H26" s="153"/>
      <c r="I26" s="153"/>
      <c r="J26" s="153"/>
      <c r="K26" s="153"/>
      <c r="L26" s="153"/>
      <c r="M26" s="153"/>
      <c r="N26" s="153"/>
      <c r="O26" s="154"/>
      <c r="P26" s="154"/>
      <c r="Q26" s="155">
        <f t="shared" si="1"/>
        <v>0</v>
      </c>
      <c r="R26" s="155">
        <f t="shared" si="2"/>
        <v>0</v>
      </c>
      <c r="S26" s="156" t="str">
        <f t="shared" si="0"/>
        <v>Không</v>
      </c>
      <c r="T26" s="157">
        <f>IF(ISNA(VLOOKUP($A26,DSLOP,DTK_AV!T$5,0))=FALSE,VLOOKUP($A26,DSLOP,DTK_AV!T$5,0),"")</f>
        <v>0</v>
      </c>
      <c r="U26" s="158"/>
      <c r="V26" s="136">
        <v>3</v>
      </c>
      <c r="W26" s="136" t="s">
        <v>3</v>
      </c>
      <c r="X26" s="158"/>
    </row>
    <row r="27" spans="1:24" s="159" customFormat="1" ht="16.5" customHeight="1">
      <c r="A27" s="148">
        <f t="shared" si="3"/>
        <v>19</v>
      </c>
      <c r="B27" s="149">
        <f>IF(ISNA(VLOOKUP($A27,DSLOP,DTK_AV!B$5,0))=FALSE,VLOOKUP($A27,DSLOP,DTK_AV!B$5,0),"")</f>
        <v>0</v>
      </c>
      <c r="C27" s="150">
        <f>IF(ISNA(VLOOKUP($A27,DSLOP,DTK_AV!C$5,0))=FALSE,VLOOKUP($A27,DSLOP,DTK_AV!C$5,0),"")</f>
        <v>0</v>
      </c>
      <c r="D27" s="151">
        <f>IF(ISNA(VLOOKUP($A27,DSLOP,DTK_AV!D$5,0))=FALSE,VLOOKUP($A27,DSLOP,DTK_AV!D$5,0),"")</f>
        <v>0</v>
      </c>
      <c r="E27" s="206">
        <f>IF(ISNA(VLOOKUP($A27,DSLOP,DTK_AV!E$5,0))=FALSE,VLOOKUP($A27,DSLOP,DTK_AV!E$5,0),"")</f>
        <v>0</v>
      </c>
      <c r="F27" s="152">
        <f>IF(ISNA(VLOOKUP($A27,DSLOP,DTK_AV!F$5,0))=FALSE,VLOOKUP($A27,DSLOP,DTK_AV!F$5,0),"")</f>
        <v>0</v>
      </c>
      <c r="G27" s="153"/>
      <c r="H27" s="153"/>
      <c r="I27" s="153"/>
      <c r="J27" s="153"/>
      <c r="K27" s="153"/>
      <c r="L27" s="153"/>
      <c r="M27" s="153"/>
      <c r="N27" s="153"/>
      <c r="O27" s="154"/>
      <c r="P27" s="154"/>
      <c r="Q27" s="155">
        <f t="shared" si="1"/>
        <v>0</v>
      </c>
      <c r="R27" s="155">
        <f t="shared" si="2"/>
        <v>0</v>
      </c>
      <c r="S27" s="156" t="str">
        <f t="shared" si="0"/>
        <v>Không</v>
      </c>
      <c r="T27" s="157">
        <f>IF(ISNA(VLOOKUP($A27,DSLOP,DTK_AV!T$5,0))=FALSE,VLOOKUP($A27,DSLOP,DTK_AV!T$5,0),"")</f>
        <v>0</v>
      </c>
      <c r="U27" s="158"/>
      <c r="V27" s="136">
        <v>3.1</v>
      </c>
      <c r="W27" s="136" t="s">
        <v>73</v>
      </c>
      <c r="X27" s="158"/>
    </row>
    <row r="28" spans="1:24" s="159" customFormat="1" ht="16.5" customHeight="1">
      <c r="A28" s="148">
        <f t="shared" si="3"/>
        <v>20</v>
      </c>
      <c r="B28" s="149">
        <f>IF(ISNA(VLOOKUP($A28,DSLOP,DTK_AV!B$5,0))=FALSE,VLOOKUP($A28,DSLOP,DTK_AV!B$5,0),"")</f>
        <v>0</v>
      </c>
      <c r="C28" s="150">
        <f>IF(ISNA(VLOOKUP($A28,DSLOP,DTK_AV!C$5,0))=FALSE,VLOOKUP($A28,DSLOP,DTK_AV!C$5,0),"")</f>
        <v>0</v>
      </c>
      <c r="D28" s="151">
        <f>IF(ISNA(VLOOKUP($A28,DSLOP,DTK_AV!D$5,0))=FALSE,VLOOKUP($A28,DSLOP,DTK_AV!D$5,0),"")</f>
        <v>0</v>
      </c>
      <c r="E28" s="206">
        <f>IF(ISNA(VLOOKUP($A28,DSLOP,DTK_AV!E$5,0))=FALSE,VLOOKUP($A28,DSLOP,DTK_AV!E$5,0),"")</f>
        <v>0</v>
      </c>
      <c r="F28" s="152">
        <f>IF(ISNA(VLOOKUP($A28,DSLOP,DTK_AV!F$5,0))=FALSE,VLOOKUP($A28,DSLOP,DTK_AV!F$5,0),"")</f>
        <v>0</v>
      </c>
      <c r="G28" s="153"/>
      <c r="H28" s="153"/>
      <c r="I28" s="153"/>
      <c r="J28" s="153"/>
      <c r="K28" s="153"/>
      <c r="L28" s="153"/>
      <c r="M28" s="153"/>
      <c r="N28" s="153"/>
      <c r="O28" s="154"/>
      <c r="P28" s="154"/>
      <c r="Q28" s="155">
        <f t="shared" si="1"/>
        <v>0</v>
      </c>
      <c r="R28" s="155">
        <f t="shared" si="2"/>
        <v>0</v>
      </c>
      <c r="S28" s="156" t="str">
        <f t="shared" si="0"/>
        <v>Không</v>
      </c>
      <c r="T28" s="157">
        <f>IF(ISNA(VLOOKUP($A28,DSLOP,DTK_AV!T$5,0))=FALSE,VLOOKUP($A28,DSLOP,DTK_AV!T$5,0),"")</f>
        <v>0</v>
      </c>
      <c r="U28" s="158"/>
      <c r="V28" s="136">
        <v>3.2</v>
      </c>
      <c r="W28" s="136" t="s">
        <v>74</v>
      </c>
      <c r="X28" s="158"/>
    </row>
    <row r="29" spans="1:24" s="159" customFormat="1" ht="16.5" customHeight="1">
      <c r="A29" s="148">
        <f t="shared" si="3"/>
        <v>21</v>
      </c>
      <c r="B29" s="149">
        <f>IF(ISNA(VLOOKUP($A29,DSLOP,DTK_AV!B$5,0))=FALSE,VLOOKUP($A29,DSLOP,DTK_AV!B$5,0),"")</f>
        <v>0</v>
      </c>
      <c r="C29" s="150">
        <f>IF(ISNA(VLOOKUP($A29,DSLOP,DTK_AV!C$5,0))=FALSE,VLOOKUP($A29,DSLOP,DTK_AV!C$5,0),"")</f>
        <v>0</v>
      </c>
      <c r="D29" s="151">
        <f>IF(ISNA(VLOOKUP($A29,DSLOP,DTK_AV!D$5,0))=FALSE,VLOOKUP($A29,DSLOP,DTK_AV!D$5,0),"")</f>
        <v>0</v>
      </c>
      <c r="E29" s="206">
        <f>IF(ISNA(VLOOKUP($A29,DSLOP,DTK_AV!E$5,0))=FALSE,VLOOKUP($A29,DSLOP,DTK_AV!E$5,0),"")</f>
        <v>0</v>
      </c>
      <c r="F29" s="152">
        <f>IF(ISNA(VLOOKUP($A29,DSLOP,DTK_AV!F$5,0))=FALSE,VLOOKUP($A29,DSLOP,DTK_AV!F$5,0),"")</f>
        <v>0</v>
      </c>
      <c r="G29" s="153"/>
      <c r="H29" s="153"/>
      <c r="I29" s="153"/>
      <c r="J29" s="153"/>
      <c r="K29" s="153"/>
      <c r="L29" s="153"/>
      <c r="M29" s="153"/>
      <c r="N29" s="153"/>
      <c r="O29" s="154"/>
      <c r="P29" s="154"/>
      <c r="Q29" s="155">
        <f t="shared" si="1"/>
        <v>0</v>
      </c>
      <c r="R29" s="155">
        <f t="shared" si="2"/>
        <v>0</v>
      </c>
      <c r="S29" s="156" t="str">
        <f t="shared" si="0"/>
        <v>Không</v>
      </c>
      <c r="T29" s="157">
        <f>IF(ISNA(VLOOKUP($A29,DSLOP,DTK_AV!T$5,0))=FALSE,VLOOKUP($A29,DSLOP,DTK_AV!T$5,0),"")</f>
        <v>0</v>
      </c>
      <c r="U29" s="158"/>
      <c r="V29" s="136">
        <v>3.3</v>
      </c>
      <c r="W29" s="136" t="s">
        <v>75</v>
      </c>
      <c r="X29" s="158"/>
    </row>
    <row r="30" spans="1:24" s="159" customFormat="1" ht="16.5" customHeight="1">
      <c r="A30" s="148">
        <f t="shared" si="3"/>
        <v>22</v>
      </c>
      <c r="B30" s="149">
        <f>IF(ISNA(VLOOKUP($A30,DSLOP,DTK_AV!B$5,0))=FALSE,VLOOKUP($A30,DSLOP,DTK_AV!B$5,0),"")</f>
        <v>0</v>
      </c>
      <c r="C30" s="150">
        <f>IF(ISNA(VLOOKUP($A30,DSLOP,DTK_AV!C$5,0))=FALSE,VLOOKUP($A30,DSLOP,DTK_AV!C$5,0),"")</f>
        <v>0</v>
      </c>
      <c r="D30" s="151">
        <f>IF(ISNA(VLOOKUP($A30,DSLOP,DTK_AV!D$5,0))=FALSE,VLOOKUP($A30,DSLOP,DTK_AV!D$5,0),"")</f>
        <v>0</v>
      </c>
      <c r="E30" s="206">
        <f>IF(ISNA(VLOOKUP($A30,DSLOP,DTK_AV!E$5,0))=FALSE,VLOOKUP($A30,DSLOP,DTK_AV!E$5,0),"")</f>
        <v>0</v>
      </c>
      <c r="F30" s="152">
        <f>IF(ISNA(VLOOKUP($A30,DSLOP,DTK_AV!F$5,0))=FALSE,VLOOKUP($A30,DSLOP,DTK_AV!F$5,0),"")</f>
        <v>0</v>
      </c>
      <c r="G30" s="153"/>
      <c r="H30" s="153"/>
      <c r="I30" s="153"/>
      <c r="J30" s="153"/>
      <c r="K30" s="153"/>
      <c r="L30" s="153"/>
      <c r="M30" s="153"/>
      <c r="N30" s="153"/>
      <c r="O30" s="154"/>
      <c r="P30" s="154"/>
      <c r="Q30" s="155">
        <f t="shared" si="1"/>
        <v>0</v>
      </c>
      <c r="R30" s="155">
        <f t="shared" si="2"/>
        <v>0</v>
      </c>
      <c r="S30" s="156" t="str">
        <f t="shared" si="0"/>
        <v>Không</v>
      </c>
      <c r="T30" s="157">
        <f>IF(ISNA(VLOOKUP($A30,DSLOP,DTK_AV!T$5,0))=FALSE,VLOOKUP($A30,DSLOP,DTK_AV!T$5,0),"")</f>
        <v>0</v>
      </c>
      <c r="U30" s="158"/>
      <c r="V30" s="136">
        <v>3.4</v>
      </c>
      <c r="W30" s="136" t="s">
        <v>76</v>
      </c>
      <c r="X30" s="158"/>
    </row>
    <row r="31" spans="1:24" s="159" customFormat="1" ht="16.5" customHeight="1">
      <c r="A31" s="148">
        <f t="shared" si="3"/>
        <v>23</v>
      </c>
      <c r="B31" s="149">
        <f>IF(ISNA(VLOOKUP($A31,DSLOP,DTK_AV!B$5,0))=FALSE,VLOOKUP($A31,DSLOP,DTK_AV!B$5,0),"")</f>
        <v>0</v>
      </c>
      <c r="C31" s="150">
        <f>IF(ISNA(VLOOKUP($A31,DSLOP,DTK_AV!C$5,0))=FALSE,VLOOKUP($A31,DSLOP,DTK_AV!C$5,0),"")</f>
        <v>0</v>
      </c>
      <c r="D31" s="151">
        <f>IF(ISNA(VLOOKUP($A31,DSLOP,DTK_AV!D$5,0))=FALSE,VLOOKUP($A31,DSLOP,DTK_AV!D$5,0),"")</f>
        <v>0</v>
      </c>
      <c r="E31" s="206">
        <f>IF(ISNA(VLOOKUP($A31,DSLOP,DTK_AV!E$5,0))=FALSE,VLOOKUP($A31,DSLOP,DTK_AV!E$5,0),"")</f>
        <v>0</v>
      </c>
      <c r="F31" s="152">
        <f>IF(ISNA(VLOOKUP($A31,DSLOP,DTK_AV!F$5,0))=FALSE,VLOOKUP($A31,DSLOP,DTK_AV!F$5,0),"")</f>
        <v>0</v>
      </c>
      <c r="G31" s="153"/>
      <c r="H31" s="153"/>
      <c r="I31" s="153"/>
      <c r="J31" s="153"/>
      <c r="K31" s="153"/>
      <c r="L31" s="153"/>
      <c r="M31" s="153"/>
      <c r="N31" s="153"/>
      <c r="O31" s="154"/>
      <c r="P31" s="154"/>
      <c r="Q31" s="155">
        <f t="shared" si="1"/>
        <v>0</v>
      </c>
      <c r="R31" s="155">
        <f t="shared" si="2"/>
        <v>0</v>
      </c>
      <c r="S31" s="156" t="str">
        <f t="shared" si="0"/>
        <v>Không</v>
      </c>
      <c r="T31" s="157">
        <f>IF(ISNA(VLOOKUP($A31,DSLOP,DTK_AV!T$5,0))=FALSE,VLOOKUP($A31,DSLOP,DTK_AV!T$5,0),"")</f>
        <v>0</v>
      </c>
      <c r="U31" s="158"/>
      <c r="V31" s="136">
        <v>3.5</v>
      </c>
      <c r="W31" s="136" t="s">
        <v>77</v>
      </c>
      <c r="X31" s="158"/>
    </row>
    <row r="32" spans="1:24" s="159" customFormat="1" ht="16.5" customHeight="1">
      <c r="A32" s="148">
        <f t="shared" si="3"/>
        <v>24</v>
      </c>
      <c r="B32" s="149">
        <f>IF(ISNA(VLOOKUP($A32,DSLOP,DTK_AV!B$5,0))=FALSE,VLOOKUP($A32,DSLOP,DTK_AV!B$5,0),"")</f>
        <v>0</v>
      </c>
      <c r="C32" s="150">
        <f>IF(ISNA(VLOOKUP($A32,DSLOP,DTK_AV!C$5,0))=FALSE,VLOOKUP($A32,DSLOP,DTK_AV!C$5,0),"")</f>
        <v>0</v>
      </c>
      <c r="D32" s="151">
        <f>IF(ISNA(VLOOKUP($A32,DSLOP,DTK_AV!D$5,0))=FALSE,VLOOKUP($A32,DSLOP,DTK_AV!D$5,0),"")</f>
        <v>0</v>
      </c>
      <c r="E32" s="206">
        <f>IF(ISNA(VLOOKUP($A32,DSLOP,DTK_AV!E$5,0))=FALSE,VLOOKUP($A32,DSLOP,DTK_AV!E$5,0),"")</f>
        <v>0</v>
      </c>
      <c r="F32" s="152">
        <f>IF(ISNA(VLOOKUP($A32,DSLOP,DTK_AV!F$5,0))=FALSE,VLOOKUP($A32,DSLOP,DTK_AV!F$5,0),"")</f>
        <v>0</v>
      </c>
      <c r="G32" s="153"/>
      <c r="H32" s="153"/>
      <c r="I32" s="153"/>
      <c r="J32" s="153"/>
      <c r="K32" s="153"/>
      <c r="L32" s="153"/>
      <c r="M32" s="153"/>
      <c r="N32" s="153"/>
      <c r="O32" s="154"/>
      <c r="P32" s="154"/>
      <c r="Q32" s="155">
        <f t="shared" si="1"/>
        <v>0</v>
      </c>
      <c r="R32" s="155">
        <f t="shared" si="2"/>
        <v>0</v>
      </c>
      <c r="S32" s="156" t="str">
        <f t="shared" si="0"/>
        <v>Không</v>
      </c>
      <c r="T32" s="157">
        <f>IF(ISNA(VLOOKUP($A32,DSLOP,DTK_AV!T$5,0))=FALSE,VLOOKUP($A32,DSLOP,DTK_AV!T$5,0),"")</f>
        <v>0</v>
      </c>
      <c r="U32" s="158"/>
      <c r="V32" s="136">
        <v>3.6</v>
      </c>
      <c r="W32" s="136" t="s">
        <v>78</v>
      </c>
      <c r="X32" s="158"/>
    </row>
    <row r="33" spans="1:24" s="159" customFormat="1" ht="16.5" customHeight="1">
      <c r="A33" s="148">
        <f t="shared" si="3"/>
        <v>25</v>
      </c>
      <c r="B33" s="149">
        <f>IF(ISNA(VLOOKUP($A33,DSLOP,DTK_AV!B$5,0))=FALSE,VLOOKUP($A33,DSLOP,DTK_AV!B$5,0),"")</f>
        <v>0</v>
      </c>
      <c r="C33" s="150">
        <f>IF(ISNA(VLOOKUP($A33,DSLOP,DTK_AV!C$5,0))=FALSE,VLOOKUP($A33,DSLOP,DTK_AV!C$5,0),"")</f>
        <v>0</v>
      </c>
      <c r="D33" s="151">
        <f>IF(ISNA(VLOOKUP($A33,DSLOP,DTK_AV!D$5,0))=FALSE,VLOOKUP($A33,DSLOP,DTK_AV!D$5,0),"")</f>
        <v>0</v>
      </c>
      <c r="E33" s="206">
        <f>IF(ISNA(VLOOKUP($A33,DSLOP,DTK_AV!E$5,0))=FALSE,VLOOKUP($A33,DSLOP,DTK_AV!E$5,0),"")</f>
        <v>0</v>
      </c>
      <c r="F33" s="152">
        <f>IF(ISNA(VLOOKUP($A33,DSLOP,DTK_AV!F$5,0))=FALSE,VLOOKUP($A33,DSLOP,DTK_AV!F$5,0),"")</f>
        <v>0</v>
      </c>
      <c r="G33" s="153"/>
      <c r="H33" s="153"/>
      <c r="I33" s="153"/>
      <c r="J33" s="153"/>
      <c r="K33" s="153"/>
      <c r="L33" s="153"/>
      <c r="M33" s="153"/>
      <c r="N33" s="153"/>
      <c r="O33" s="154"/>
      <c r="P33" s="154"/>
      <c r="Q33" s="155">
        <f t="shared" si="1"/>
        <v>0</v>
      </c>
      <c r="R33" s="155">
        <f t="shared" si="2"/>
        <v>0</v>
      </c>
      <c r="S33" s="156" t="str">
        <f t="shared" si="0"/>
        <v>Không</v>
      </c>
      <c r="T33" s="157">
        <f>IF(ISNA(VLOOKUP($A33,DSLOP,DTK_AV!T$5,0))=FALSE,VLOOKUP($A33,DSLOP,DTK_AV!T$5,0),"")</f>
        <v>0</v>
      </c>
      <c r="U33" s="158"/>
      <c r="V33" s="136">
        <v>3.7</v>
      </c>
      <c r="W33" s="136" t="s">
        <v>79</v>
      </c>
      <c r="X33" s="158"/>
    </row>
    <row r="34" spans="1:24" s="159" customFormat="1" ht="16.5" customHeight="1">
      <c r="A34" s="148">
        <f t="shared" si="3"/>
        <v>26</v>
      </c>
      <c r="B34" s="149">
        <f>IF(ISNA(VLOOKUP($A34,DSLOP,DTK_AV!B$5,0))=FALSE,VLOOKUP($A34,DSLOP,DTK_AV!B$5,0),"")</f>
        <v>0</v>
      </c>
      <c r="C34" s="150">
        <f>IF(ISNA(VLOOKUP($A34,DSLOP,DTK_AV!C$5,0))=FALSE,VLOOKUP($A34,DSLOP,DTK_AV!C$5,0),"")</f>
        <v>0</v>
      </c>
      <c r="D34" s="151">
        <f>IF(ISNA(VLOOKUP($A34,DSLOP,DTK_AV!D$5,0))=FALSE,VLOOKUP($A34,DSLOP,DTK_AV!D$5,0),"")</f>
        <v>0</v>
      </c>
      <c r="E34" s="206">
        <f>IF(ISNA(VLOOKUP($A34,DSLOP,DTK_AV!E$5,0))=FALSE,VLOOKUP($A34,DSLOP,DTK_AV!E$5,0),"")</f>
        <v>0</v>
      </c>
      <c r="F34" s="152">
        <f>IF(ISNA(VLOOKUP($A34,DSLOP,DTK_AV!F$5,0))=FALSE,VLOOKUP($A34,DSLOP,DTK_AV!F$5,0),"")</f>
        <v>0</v>
      </c>
      <c r="G34" s="153"/>
      <c r="H34" s="153"/>
      <c r="I34" s="153"/>
      <c r="J34" s="153"/>
      <c r="K34" s="153"/>
      <c r="L34" s="153"/>
      <c r="M34" s="153"/>
      <c r="N34" s="153"/>
      <c r="O34" s="154"/>
      <c r="P34" s="154"/>
      <c r="Q34" s="155">
        <f t="shared" si="1"/>
        <v>0</v>
      </c>
      <c r="R34" s="155">
        <f t="shared" si="2"/>
        <v>0</v>
      </c>
      <c r="S34" s="156" t="str">
        <f t="shared" si="0"/>
        <v>Không</v>
      </c>
      <c r="T34" s="157">
        <f>IF(ISNA(VLOOKUP($A34,DSLOP,DTK_AV!T$5,0))=FALSE,VLOOKUP($A34,DSLOP,DTK_AV!T$5,0),"")</f>
        <v>0</v>
      </c>
      <c r="U34" s="158"/>
      <c r="V34" s="136">
        <v>3.8</v>
      </c>
      <c r="W34" s="136" t="s">
        <v>80</v>
      </c>
      <c r="X34" s="158"/>
    </row>
    <row r="35" spans="1:24" s="159" customFormat="1" ht="16.5" customHeight="1">
      <c r="A35" s="148">
        <f t="shared" si="3"/>
        <v>27</v>
      </c>
      <c r="B35" s="149">
        <f>IF(ISNA(VLOOKUP($A35,DSLOP,DTK_AV!B$5,0))=FALSE,VLOOKUP($A35,DSLOP,DTK_AV!B$5,0),"")</f>
        <v>0</v>
      </c>
      <c r="C35" s="150">
        <f>IF(ISNA(VLOOKUP($A35,DSLOP,DTK_AV!C$5,0))=FALSE,VLOOKUP($A35,DSLOP,DTK_AV!C$5,0),"")</f>
        <v>0</v>
      </c>
      <c r="D35" s="151">
        <f>IF(ISNA(VLOOKUP($A35,DSLOP,DTK_AV!D$5,0))=FALSE,VLOOKUP($A35,DSLOP,DTK_AV!D$5,0),"")</f>
        <v>0</v>
      </c>
      <c r="E35" s="206">
        <f>IF(ISNA(VLOOKUP($A35,DSLOP,DTK_AV!E$5,0))=FALSE,VLOOKUP($A35,DSLOP,DTK_AV!E$5,0),"")</f>
        <v>0</v>
      </c>
      <c r="F35" s="152">
        <f>IF(ISNA(VLOOKUP($A35,DSLOP,DTK_AV!F$5,0))=FALSE,VLOOKUP($A35,DSLOP,DTK_AV!F$5,0),"")</f>
        <v>0</v>
      </c>
      <c r="G35" s="153"/>
      <c r="H35" s="153"/>
      <c r="I35" s="153"/>
      <c r="J35" s="153"/>
      <c r="K35" s="153"/>
      <c r="L35" s="153"/>
      <c r="M35" s="153"/>
      <c r="N35" s="153"/>
      <c r="O35" s="154"/>
      <c r="P35" s="154"/>
      <c r="Q35" s="155">
        <f t="shared" si="1"/>
        <v>0</v>
      </c>
      <c r="R35" s="155">
        <f t="shared" si="2"/>
        <v>0</v>
      </c>
      <c r="S35" s="156" t="str">
        <f t="shared" si="0"/>
        <v>Không</v>
      </c>
      <c r="T35" s="157">
        <f>IF(ISNA(VLOOKUP($A35,DSLOP,DTK_AV!T$5,0))=FALSE,VLOOKUP($A35,DSLOP,DTK_AV!T$5,0),"")</f>
        <v>0</v>
      </c>
      <c r="U35" s="158"/>
      <c r="V35" s="136">
        <v>3.9</v>
      </c>
      <c r="W35" s="136" t="s">
        <v>81</v>
      </c>
      <c r="X35" s="158"/>
    </row>
    <row r="36" spans="1:24" s="159" customFormat="1" ht="16.5" customHeight="1">
      <c r="A36" s="148">
        <f t="shared" si="3"/>
        <v>28</v>
      </c>
      <c r="B36" s="149">
        <f>IF(ISNA(VLOOKUP($A36,DSLOP,DTK_AV!B$5,0))=FALSE,VLOOKUP($A36,DSLOP,DTK_AV!B$5,0),"")</f>
        <v>0</v>
      </c>
      <c r="C36" s="150">
        <f>IF(ISNA(VLOOKUP($A36,DSLOP,DTK_AV!C$5,0))=FALSE,VLOOKUP($A36,DSLOP,DTK_AV!C$5,0),"")</f>
        <v>0</v>
      </c>
      <c r="D36" s="151">
        <f>IF(ISNA(VLOOKUP($A36,DSLOP,DTK_AV!D$5,0))=FALSE,VLOOKUP($A36,DSLOP,DTK_AV!D$5,0),"")</f>
        <v>0</v>
      </c>
      <c r="E36" s="206">
        <f>IF(ISNA(VLOOKUP($A36,DSLOP,DTK_AV!E$5,0))=FALSE,VLOOKUP($A36,DSLOP,DTK_AV!E$5,0),"")</f>
        <v>0</v>
      </c>
      <c r="F36" s="152">
        <f>IF(ISNA(VLOOKUP($A36,DSLOP,DTK_AV!F$5,0))=FALSE,VLOOKUP($A36,DSLOP,DTK_AV!F$5,0),"")</f>
        <v>0</v>
      </c>
      <c r="G36" s="153"/>
      <c r="H36" s="153"/>
      <c r="I36" s="153"/>
      <c r="J36" s="153"/>
      <c r="K36" s="153"/>
      <c r="L36" s="153"/>
      <c r="M36" s="153"/>
      <c r="N36" s="153"/>
      <c r="O36" s="154"/>
      <c r="P36" s="154"/>
      <c r="Q36" s="155">
        <f t="shared" si="1"/>
        <v>0</v>
      </c>
      <c r="R36" s="155">
        <f t="shared" si="2"/>
        <v>0</v>
      </c>
      <c r="S36" s="156" t="str">
        <f t="shared" si="0"/>
        <v>Không</v>
      </c>
      <c r="T36" s="157">
        <f>IF(ISNA(VLOOKUP($A36,DSLOP,DTK_AV!T$5,0))=FALSE,VLOOKUP($A36,DSLOP,DTK_AV!T$5,0),"")</f>
        <v>0</v>
      </c>
      <c r="U36" s="158"/>
      <c r="V36" s="136">
        <v>4</v>
      </c>
      <c r="W36" s="136" t="s">
        <v>28</v>
      </c>
      <c r="X36" s="158"/>
    </row>
    <row r="37" spans="1:24" s="159" customFormat="1" ht="16.5" customHeight="1">
      <c r="A37" s="148">
        <f t="shared" si="3"/>
        <v>29</v>
      </c>
      <c r="B37" s="149">
        <f>IF(ISNA(VLOOKUP($A37,DSLOP,DTK_AV!B$5,0))=FALSE,VLOOKUP($A37,DSLOP,DTK_AV!B$5,0),"")</f>
        <v>0</v>
      </c>
      <c r="C37" s="150">
        <f>IF(ISNA(VLOOKUP($A37,DSLOP,DTK_AV!C$5,0))=FALSE,VLOOKUP($A37,DSLOP,DTK_AV!C$5,0),"")</f>
        <v>0</v>
      </c>
      <c r="D37" s="151">
        <f>IF(ISNA(VLOOKUP($A37,DSLOP,DTK_AV!D$5,0))=FALSE,VLOOKUP($A37,DSLOP,DTK_AV!D$5,0),"")</f>
        <v>0</v>
      </c>
      <c r="E37" s="206">
        <f>IF(ISNA(VLOOKUP($A37,DSLOP,DTK_AV!E$5,0))=FALSE,VLOOKUP($A37,DSLOP,DTK_AV!E$5,0),"")</f>
        <v>0</v>
      </c>
      <c r="F37" s="152">
        <f>IF(ISNA(VLOOKUP($A37,DSLOP,DTK_AV!F$5,0))=FALSE,VLOOKUP($A37,DSLOP,DTK_AV!F$5,0),"")</f>
        <v>0</v>
      </c>
      <c r="G37" s="153"/>
      <c r="H37" s="153"/>
      <c r="I37" s="153"/>
      <c r="J37" s="153"/>
      <c r="K37" s="153"/>
      <c r="L37" s="153"/>
      <c r="M37" s="153"/>
      <c r="N37" s="153"/>
      <c r="O37" s="154"/>
      <c r="P37" s="154"/>
      <c r="Q37" s="155">
        <f t="shared" si="1"/>
        <v>0</v>
      </c>
      <c r="R37" s="155">
        <f t="shared" si="2"/>
        <v>0</v>
      </c>
      <c r="S37" s="156" t="str">
        <f t="shared" si="0"/>
        <v>Không</v>
      </c>
      <c r="T37" s="157">
        <f>IF(ISNA(VLOOKUP($A37,DSLOP,DTK_AV!T$5,0))=FALSE,VLOOKUP($A37,DSLOP,DTK_AV!T$5,0),"")</f>
        <v>0</v>
      </c>
      <c r="U37" s="158"/>
      <c r="V37" s="136">
        <v>4.0999999999999996</v>
      </c>
      <c r="W37" s="136" t="s">
        <v>82</v>
      </c>
      <c r="X37" s="158"/>
    </row>
    <row r="38" spans="1:24" s="159" customFormat="1" ht="16.5" customHeight="1">
      <c r="A38" s="148">
        <f t="shared" si="3"/>
        <v>30</v>
      </c>
      <c r="B38" s="149">
        <f>IF(ISNA(VLOOKUP($A38,DSLOP,DTK_AV!B$5,0))=FALSE,VLOOKUP($A38,DSLOP,DTK_AV!B$5,0),"")</f>
        <v>0</v>
      </c>
      <c r="C38" s="150">
        <f>IF(ISNA(VLOOKUP($A38,DSLOP,DTK_AV!C$5,0))=FALSE,VLOOKUP($A38,DSLOP,DTK_AV!C$5,0),"")</f>
        <v>0</v>
      </c>
      <c r="D38" s="151">
        <f>IF(ISNA(VLOOKUP($A38,DSLOP,DTK_AV!D$5,0))=FALSE,VLOOKUP($A38,DSLOP,DTK_AV!D$5,0),"")</f>
        <v>0</v>
      </c>
      <c r="E38" s="206">
        <f>IF(ISNA(VLOOKUP($A38,DSLOP,DTK_AV!E$5,0))=FALSE,VLOOKUP($A38,DSLOP,DTK_AV!E$5,0),"")</f>
        <v>0</v>
      </c>
      <c r="F38" s="152">
        <f>IF(ISNA(VLOOKUP($A38,DSLOP,DTK_AV!F$5,0))=FALSE,VLOOKUP($A38,DSLOP,DTK_AV!F$5,0),"")</f>
        <v>0</v>
      </c>
      <c r="G38" s="153"/>
      <c r="H38" s="153"/>
      <c r="I38" s="153"/>
      <c r="J38" s="153"/>
      <c r="K38" s="153"/>
      <c r="L38" s="153"/>
      <c r="M38" s="153"/>
      <c r="N38" s="153"/>
      <c r="O38" s="154"/>
      <c r="P38" s="154"/>
      <c r="Q38" s="155">
        <f t="shared" si="1"/>
        <v>0</v>
      </c>
      <c r="R38" s="155">
        <f t="shared" si="2"/>
        <v>0</v>
      </c>
      <c r="S38" s="156" t="str">
        <f t="shared" si="0"/>
        <v>Không</v>
      </c>
      <c r="T38" s="157">
        <f>IF(ISNA(VLOOKUP($A38,DSLOP,DTK_AV!T$5,0))=FALSE,VLOOKUP($A38,DSLOP,DTK_AV!T$5,0),"")</f>
        <v>0</v>
      </c>
      <c r="U38" s="158"/>
      <c r="V38" s="136">
        <v>4.2</v>
      </c>
      <c r="W38" s="136" t="s">
        <v>83</v>
      </c>
      <c r="X38" s="158"/>
    </row>
    <row r="39" spans="1:24" s="159" customFormat="1" ht="16.5" customHeight="1">
      <c r="A39" s="148">
        <f t="shared" si="3"/>
        <v>31</v>
      </c>
      <c r="B39" s="149">
        <f>IF(ISNA(VLOOKUP($A39,DSLOP,DTK_AV!B$5,0))=FALSE,VLOOKUP($A39,DSLOP,DTK_AV!B$5,0),"")</f>
        <v>0</v>
      </c>
      <c r="C39" s="150">
        <f>IF(ISNA(VLOOKUP($A39,DSLOP,DTK_AV!C$5,0))=FALSE,VLOOKUP($A39,DSLOP,DTK_AV!C$5,0),"")</f>
        <v>0</v>
      </c>
      <c r="D39" s="151">
        <f>IF(ISNA(VLOOKUP($A39,DSLOP,DTK_AV!D$5,0))=FALSE,VLOOKUP($A39,DSLOP,DTK_AV!D$5,0),"")</f>
        <v>0</v>
      </c>
      <c r="E39" s="206">
        <f>IF(ISNA(VLOOKUP($A39,DSLOP,DTK_AV!E$5,0))=FALSE,VLOOKUP($A39,DSLOP,DTK_AV!E$5,0),"")</f>
        <v>0</v>
      </c>
      <c r="F39" s="152">
        <f>IF(ISNA(VLOOKUP($A39,DSLOP,DTK_AV!F$5,0))=FALSE,VLOOKUP($A39,DSLOP,DTK_AV!F$5,0),"")</f>
        <v>0</v>
      </c>
      <c r="G39" s="153"/>
      <c r="H39" s="153"/>
      <c r="I39" s="153"/>
      <c r="J39" s="153"/>
      <c r="K39" s="153"/>
      <c r="L39" s="153"/>
      <c r="M39" s="153"/>
      <c r="N39" s="153"/>
      <c r="O39" s="154"/>
      <c r="P39" s="154"/>
      <c r="Q39" s="155">
        <f t="shared" si="1"/>
        <v>0</v>
      </c>
      <c r="R39" s="155">
        <f t="shared" si="2"/>
        <v>0</v>
      </c>
      <c r="S39" s="156" t="str">
        <f t="shared" si="0"/>
        <v>Không</v>
      </c>
      <c r="T39" s="157">
        <f>IF(ISNA(VLOOKUP($A39,DSLOP,DTK_AV!T$5,0))=FALSE,VLOOKUP($A39,DSLOP,DTK_AV!T$5,0),"")</f>
        <v>0</v>
      </c>
      <c r="U39" s="158"/>
      <c r="V39" s="136">
        <v>4.3</v>
      </c>
      <c r="W39" s="136" t="s">
        <v>84</v>
      </c>
      <c r="X39" s="158"/>
    </row>
    <row r="40" spans="1:24" s="159" customFormat="1" ht="16.5" customHeight="1">
      <c r="A40" s="148">
        <f t="shared" si="3"/>
        <v>32</v>
      </c>
      <c r="B40" s="149">
        <f>IF(ISNA(VLOOKUP($A40,DSLOP,DTK_AV!B$5,0))=FALSE,VLOOKUP($A40,DSLOP,DTK_AV!B$5,0),"")</f>
        <v>0</v>
      </c>
      <c r="C40" s="150">
        <f>IF(ISNA(VLOOKUP($A40,DSLOP,DTK_AV!C$5,0))=FALSE,VLOOKUP($A40,DSLOP,DTK_AV!C$5,0),"")</f>
        <v>0</v>
      </c>
      <c r="D40" s="151">
        <f>IF(ISNA(VLOOKUP($A40,DSLOP,DTK_AV!D$5,0))=FALSE,VLOOKUP($A40,DSLOP,DTK_AV!D$5,0),"")</f>
        <v>0</v>
      </c>
      <c r="E40" s="206">
        <f>IF(ISNA(VLOOKUP($A40,DSLOP,DTK_AV!E$5,0))=FALSE,VLOOKUP($A40,DSLOP,DTK_AV!E$5,0),"")</f>
        <v>0</v>
      </c>
      <c r="F40" s="152">
        <f>IF(ISNA(VLOOKUP($A40,DSLOP,DTK_AV!F$5,0))=FALSE,VLOOKUP($A40,DSLOP,DTK_AV!F$5,0),"")</f>
        <v>0</v>
      </c>
      <c r="G40" s="153"/>
      <c r="H40" s="153"/>
      <c r="I40" s="153"/>
      <c r="J40" s="153"/>
      <c r="K40" s="153"/>
      <c r="L40" s="153"/>
      <c r="M40" s="153"/>
      <c r="N40" s="153"/>
      <c r="O40" s="154"/>
      <c r="P40" s="154"/>
      <c r="Q40" s="155">
        <f t="shared" si="1"/>
        <v>0</v>
      </c>
      <c r="R40" s="155">
        <f t="shared" si="2"/>
        <v>0</v>
      </c>
      <c r="S40" s="156" t="str">
        <f t="shared" si="0"/>
        <v>Không</v>
      </c>
      <c r="T40" s="157">
        <f>IF(ISNA(VLOOKUP($A40,DSLOP,DTK_AV!T$5,0))=FALSE,VLOOKUP($A40,DSLOP,DTK_AV!T$5,0),"")</f>
        <v>0</v>
      </c>
      <c r="U40" s="158"/>
      <c r="V40" s="136">
        <v>4.4000000000000004</v>
      </c>
      <c r="W40" s="136" t="s">
        <v>85</v>
      </c>
      <c r="X40" s="158"/>
    </row>
    <row r="41" spans="1:24" s="159" customFormat="1" ht="16.5" customHeight="1">
      <c r="A41" s="148">
        <f t="shared" si="3"/>
        <v>33</v>
      </c>
      <c r="B41" s="149">
        <f>IF(ISNA(VLOOKUP($A41,DSLOP,DTK_AV!B$5,0))=FALSE,VLOOKUP($A41,DSLOP,DTK_AV!B$5,0),"")</f>
        <v>0</v>
      </c>
      <c r="C41" s="150">
        <f>IF(ISNA(VLOOKUP($A41,DSLOP,DTK_AV!C$5,0))=FALSE,VLOOKUP($A41,DSLOP,DTK_AV!C$5,0),"")</f>
        <v>0</v>
      </c>
      <c r="D41" s="151">
        <f>IF(ISNA(VLOOKUP($A41,DSLOP,DTK_AV!D$5,0))=FALSE,VLOOKUP($A41,DSLOP,DTK_AV!D$5,0),"")</f>
        <v>0</v>
      </c>
      <c r="E41" s="206">
        <f>IF(ISNA(VLOOKUP($A41,DSLOP,DTK_AV!E$5,0))=FALSE,VLOOKUP($A41,DSLOP,DTK_AV!E$5,0),"")</f>
        <v>0</v>
      </c>
      <c r="F41" s="152">
        <f>IF(ISNA(VLOOKUP($A41,DSLOP,DTK_AV!F$5,0))=FALSE,VLOOKUP($A41,DSLOP,DTK_AV!F$5,0),"")</f>
        <v>0</v>
      </c>
      <c r="G41" s="153"/>
      <c r="H41" s="153"/>
      <c r="I41" s="153"/>
      <c r="J41" s="153"/>
      <c r="K41" s="153"/>
      <c r="L41" s="153"/>
      <c r="M41" s="153"/>
      <c r="N41" s="153"/>
      <c r="O41" s="154"/>
      <c r="P41" s="154"/>
      <c r="Q41" s="155">
        <f t="shared" si="1"/>
        <v>0</v>
      </c>
      <c r="R41" s="155">
        <f t="shared" si="2"/>
        <v>0</v>
      </c>
      <c r="S41" s="156" t="str">
        <f t="shared" ref="S41:S72" si="4">VLOOKUP(R41,$V:$W,2,0)</f>
        <v>Không</v>
      </c>
      <c r="T41" s="157">
        <f>IF(ISNA(VLOOKUP($A41,DSLOP,DTK_AV!T$5,0))=FALSE,VLOOKUP($A41,DSLOP,DTK_AV!T$5,0),"")</f>
        <v>0</v>
      </c>
      <c r="U41" s="158"/>
      <c r="V41" s="136">
        <v>4.5</v>
      </c>
      <c r="W41" s="136" t="s">
        <v>86</v>
      </c>
      <c r="X41" s="158"/>
    </row>
    <row r="42" spans="1:24" s="159" customFormat="1" ht="16.5" customHeight="1">
      <c r="A42" s="148">
        <f t="shared" si="3"/>
        <v>34</v>
      </c>
      <c r="B42" s="149">
        <f>IF(ISNA(VLOOKUP($A42,DSLOP,DTK_AV!B$5,0))=FALSE,VLOOKUP($A42,DSLOP,DTK_AV!B$5,0),"")</f>
        <v>0</v>
      </c>
      <c r="C42" s="150">
        <f>IF(ISNA(VLOOKUP($A42,DSLOP,DTK_AV!C$5,0))=FALSE,VLOOKUP($A42,DSLOP,DTK_AV!C$5,0),"")</f>
        <v>0</v>
      </c>
      <c r="D42" s="151">
        <f>IF(ISNA(VLOOKUP($A42,DSLOP,DTK_AV!D$5,0))=FALSE,VLOOKUP($A42,DSLOP,DTK_AV!D$5,0),"")</f>
        <v>0</v>
      </c>
      <c r="E42" s="206">
        <f>IF(ISNA(VLOOKUP($A42,DSLOP,DTK_AV!E$5,0))=FALSE,VLOOKUP($A42,DSLOP,DTK_AV!E$5,0),"")</f>
        <v>0</v>
      </c>
      <c r="F42" s="152">
        <f>IF(ISNA(VLOOKUP($A42,DSLOP,DTK_AV!F$5,0))=FALSE,VLOOKUP($A42,DSLOP,DTK_AV!F$5,0),"")</f>
        <v>0</v>
      </c>
      <c r="G42" s="153"/>
      <c r="H42" s="153"/>
      <c r="I42" s="153"/>
      <c r="J42" s="153"/>
      <c r="K42" s="153"/>
      <c r="L42" s="153"/>
      <c r="M42" s="153"/>
      <c r="N42" s="153"/>
      <c r="O42" s="154"/>
      <c r="P42" s="154"/>
      <c r="Q42" s="155">
        <f t="shared" si="1"/>
        <v>0</v>
      </c>
      <c r="R42" s="155">
        <f t="shared" si="2"/>
        <v>0</v>
      </c>
      <c r="S42" s="156" t="str">
        <f t="shared" si="4"/>
        <v>Không</v>
      </c>
      <c r="T42" s="157">
        <f>IF(ISNA(VLOOKUP($A42,DSLOP,DTK_AV!T$5,0))=FALSE,VLOOKUP($A42,DSLOP,DTK_AV!T$5,0),"")</f>
        <v>0</v>
      </c>
      <c r="U42" s="158"/>
      <c r="V42" s="136">
        <v>4.5999999999999996</v>
      </c>
      <c r="W42" s="136" t="s">
        <v>87</v>
      </c>
      <c r="X42" s="158"/>
    </row>
    <row r="43" spans="1:24" s="159" customFormat="1" ht="16.5" customHeight="1">
      <c r="A43" s="148">
        <f t="shared" si="3"/>
        <v>35</v>
      </c>
      <c r="B43" s="149" t="str">
        <f>IF(ISNA(VLOOKUP($A43,DSLOP,DTK_AV!B$5,0))=FALSE,VLOOKUP($A43,DSLOP,DTK_AV!B$5,0),"")</f>
        <v/>
      </c>
      <c r="C43" s="150" t="str">
        <f>IF(ISNA(VLOOKUP($A43,DSLOP,DTK_AV!C$5,0))=FALSE,VLOOKUP($A43,DSLOP,DTK_AV!C$5,0),"")</f>
        <v/>
      </c>
      <c r="D43" s="151" t="str">
        <f>IF(ISNA(VLOOKUP($A43,DSLOP,DTK_AV!D$5,0))=FALSE,VLOOKUP($A43,DSLOP,DTK_AV!D$5,0),"")</f>
        <v/>
      </c>
      <c r="E43" s="206" t="str">
        <f>IF(ISNA(VLOOKUP($A43,DSLOP,DTK_AV!E$5,0))=FALSE,VLOOKUP($A43,DSLOP,DTK_AV!E$5,0),"")</f>
        <v/>
      </c>
      <c r="F43" s="152" t="str">
        <f>IF(ISNA(VLOOKUP($A43,DSLOP,DTK_AV!F$5,0))=FALSE,VLOOKUP($A43,DSLOP,DTK_AV!F$5,0),"")</f>
        <v/>
      </c>
      <c r="G43" s="153"/>
      <c r="H43" s="153"/>
      <c r="I43" s="153"/>
      <c r="J43" s="153"/>
      <c r="K43" s="153"/>
      <c r="L43" s="153"/>
      <c r="M43" s="153"/>
      <c r="N43" s="153"/>
      <c r="O43" s="154"/>
      <c r="P43" s="154"/>
      <c r="Q43" s="155">
        <f t="shared" si="1"/>
        <v>0</v>
      </c>
      <c r="R43" s="155">
        <f t="shared" si="2"/>
        <v>0</v>
      </c>
      <c r="S43" s="156" t="str">
        <f t="shared" si="4"/>
        <v>Không</v>
      </c>
      <c r="T43" s="157" t="str">
        <f>IF(ISNA(VLOOKUP($A43,DSLOP,DTK_AV!T$5,0))=FALSE,VLOOKUP($A43,DSLOP,DTK_AV!T$5,0),"")</f>
        <v/>
      </c>
      <c r="U43" s="158"/>
      <c r="V43" s="136">
        <v>4.7</v>
      </c>
      <c r="W43" s="136" t="s">
        <v>88</v>
      </c>
      <c r="X43" s="158"/>
    </row>
    <row r="44" spans="1:24" s="159" customFormat="1" ht="16.5" customHeight="1">
      <c r="A44" s="148">
        <f t="shared" si="3"/>
        <v>36</v>
      </c>
      <c r="B44" s="149" t="str">
        <f>IF(ISNA(VLOOKUP($A44,DSLOP,DTK_AV!B$5,0))=FALSE,VLOOKUP($A44,DSLOP,DTK_AV!B$5,0),"")</f>
        <v/>
      </c>
      <c r="C44" s="150" t="str">
        <f>IF(ISNA(VLOOKUP($A44,DSLOP,DTK_AV!C$5,0))=FALSE,VLOOKUP($A44,DSLOP,DTK_AV!C$5,0),"")</f>
        <v/>
      </c>
      <c r="D44" s="151" t="str">
        <f>IF(ISNA(VLOOKUP($A44,DSLOP,DTK_AV!D$5,0))=FALSE,VLOOKUP($A44,DSLOP,DTK_AV!D$5,0),"")</f>
        <v/>
      </c>
      <c r="E44" s="206" t="str">
        <f>IF(ISNA(VLOOKUP($A44,DSLOP,DTK_AV!E$5,0))=FALSE,VLOOKUP($A44,DSLOP,DTK_AV!E$5,0),"")</f>
        <v/>
      </c>
      <c r="F44" s="152" t="str">
        <f>IF(ISNA(VLOOKUP($A44,DSLOP,DTK_AV!F$5,0))=FALSE,VLOOKUP($A44,DSLOP,DTK_AV!F$5,0),"")</f>
        <v/>
      </c>
      <c r="G44" s="153"/>
      <c r="H44" s="153"/>
      <c r="I44" s="153"/>
      <c r="J44" s="153"/>
      <c r="K44" s="153"/>
      <c r="L44" s="153"/>
      <c r="M44" s="153"/>
      <c r="N44" s="153"/>
      <c r="O44" s="154"/>
      <c r="P44" s="154"/>
      <c r="Q44" s="155">
        <f t="shared" si="1"/>
        <v>0</v>
      </c>
      <c r="R44" s="155">
        <f t="shared" si="2"/>
        <v>0</v>
      </c>
      <c r="S44" s="156" t="str">
        <f t="shared" si="4"/>
        <v>Không</v>
      </c>
      <c r="T44" s="157" t="str">
        <f>IF(ISNA(VLOOKUP($A44,DSLOP,DTK_AV!T$5,0))=FALSE,VLOOKUP($A44,DSLOP,DTK_AV!T$5,0),"")</f>
        <v/>
      </c>
      <c r="U44" s="158"/>
      <c r="V44" s="136">
        <v>4.8</v>
      </c>
      <c r="W44" s="136" t="s">
        <v>89</v>
      </c>
      <c r="X44" s="158"/>
    </row>
    <row r="45" spans="1:24" s="159" customFormat="1" ht="16.5" customHeight="1">
      <c r="A45" s="148">
        <f t="shared" si="3"/>
        <v>37</v>
      </c>
      <c r="B45" s="149" t="str">
        <f>IF(ISNA(VLOOKUP($A45,DSLOP,DTK_AV!B$5,0))=FALSE,VLOOKUP($A45,DSLOP,DTK_AV!B$5,0),"")</f>
        <v/>
      </c>
      <c r="C45" s="150" t="str">
        <f>IF(ISNA(VLOOKUP($A45,DSLOP,DTK_AV!C$5,0))=FALSE,VLOOKUP($A45,DSLOP,DTK_AV!C$5,0),"")</f>
        <v/>
      </c>
      <c r="D45" s="151" t="str">
        <f>IF(ISNA(VLOOKUP($A45,DSLOP,DTK_AV!D$5,0))=FALSE,VLOOKUP($A45,DSLOP,DTK_AV!D$5,0),"")</f>
        <v/>
      </c>
      <c r="E45" s="206" t="str">
        <f>IF(ISNA(VLOOKUP($A45,DSLOP,DTK_AV!E$5,0))=FALSE,VLOOKUP($A45,DSLOP,DTK_AV!E$5,0),"")</f>
        <v/>
      </c>
      <c r="F45" s="152" t="str">
        <f>IF(ISNA(VLOOKUP($A45,DSLOP,DTK_AV!F$5,0))=FALSE,VLOOKUP($A45,DSLOP,DTK_AV!F$5,0),"")</f>
        <v/>
      </c>
      <c r="G45" s="153"/>
      <c r="H45" s="153"/>
      <c r="I45" s="153"/>
      <c r="J45" s="153"/>
      <c r="K45" s="153"/>
      <c r="L45" s="153"/>
      <c r="M45" s="153"/>
      <c r="N45" s="153"/>
      <c r="O45" s="154"/>
      <c r="P45" s="154"/>
      <c r="Q45" s="155">
        <f t="shared" si="1"/>
        <v>0</v>
      </c>
      <c r="R45" s="155">
        <f t="shared" si="2"/>
        <v>0</v>
      </c>
      <c r="S45" s="156" t="str">
        <f t="shared" si="4"/>
        <v>Không</v>
      </c>
      <c r="T45" s="157" t="str">
        <f>IF(ISNA(VLOOKUP($A45,DSLOP,DTK_AV!T$5,0))=FALSE,VLOOKUP($A45,DSLOP,DTK_AV!T$5,0),"")</f>
        <v/>
      </c>
      <c r="U45" s="158"/>
      <c r="V45" s="136">
        <v>4.9000000000000004</v>
      </c>
      <c r="W45" s="136" t="s">
        <v>90</v>
      </c>
      <c r="X45" s="158"/>
    </row>
    <row r="46" spans="1:24" s="159" customFormat="1" ht="16.5" customHeight="1">
      <c r="A46" s="148">
        <f t="shared" si="3"/>
        <v>38</v>
      </c>
      <c r="B46" s="149" t="str">
        <f>IF(ISNA(VLOOKUP($A46,DSLOP,DTK_AV!B$5,0))=FALSE,VLOOKUP($A46,DSLOP,DTK_AV!B$5,0),"")</f>
        <v/>
      </c>
      <c r="C46" s="150" t="str">
        <f>IF(ISNA(VLOOKUP($A46,DSLOP,DTK_AV!C$5,0))=FALSE,VLOOKUP($A46,DSLOP,DTK_AV!C$5,0),"")</f>
        <v/>
      </c>
      <c r="D46" s="151" t="str">
        <f>IF(ISNA(VLOOKUP($A46,DSLOP,DTK_AV!D$5,0))=FALSE,VLOOKUP($A46,DSLOP,DTK_AV!D$5,0),"")</f>
        <v/>
      </c>
      <c r="E46" s="206" t="str">
        <f>IF(ISNA(VLOOKUP($A46,DSLOP,DTK_AV!E$5,0))=FALSE,VLOOKUP($A46,DSLOP,DTK_AV!E$5,0),"")</f>
        <v/>
      </c>
      <c r="F46" s="152" t="str">
        <f>IF(ISNA(VLOOKUP($A46,DSLOP,DTK_AV!F$5,0))=FALSE,VLOOKUP($A46,DSLOP,DTK_AV!F$5,0),"")</f>
        <v/>
      </c>
      <c r="G46" s="153"/>
      <c r="H46" s="153"/>
      <c r="I46" s="153"/>
      <c r="J46" s="153"/>
      <c r="K46" s="153"/>
      <c r="L46" s="153"/>
      <c r="M46" s="153"/>
      <c r="N46" s="153"/>
      <c r="O46" s="154"/>
      <c r="P46" s="154"/>
      <c r="Q46" s="155">
        <f t="shared" si="1"/>
        <v>0</v>
      </c>
      <c r="R46" s="155">
        <f t="shared" si="2"/>
        <v>0</v>
      </c>
      <c r="S46" s="156" t="str">
        <f t="shared" si="4"/>
        <v>Không</v>
      </c>
      <c r="T46" s="157" t="str">
        <f>IF(ISNA(VLOOKUP($A46,DSLOP,DTK_AV!T$5,0))=FALSE,VLOOKUP($A46,DSLOP,DTK_AV!T$5,0),"")</f>
        <v/>
      </c>
      <c r="U46" s="158"/>
      <c r="V46" s="136">
        <v>5</v>
      </c>
      <c r="W46" s="136" t="s">
        <v>29</v>
      </c>
      <c r="X46" s="158"/>
    </row>
    <row r="47" spans="1:24" s="159" customFormat="1" ht="16.5" customHeight="1">
      <c r="A47" s="148">
        <f t="shared" si="3"/>
        <v>39</v>
      </c>
      <c r="B47" s="149" t="str">
        <f>IF(ISNA(VLOOKUP($A47,DSLOP,DTK_AV!B$5,0))=FALSE,VLOOKUP($A47,DSLOP,DTK_AV!B$5,0),"")</f>
        <v/>
      </c>
      <c r="C47" s="150" t="str">
        <f>IF(ISNA(VLOOKUP($A47,DSLOP,DTK_AV!C$5,0))=FALSE,VLOOKUP($A47,DSLOP,DTK_AV!C$5,0),"")</f>
        <v/>
      </c>
      <c r="D47" s="151" t="str">
        <f>IF(ISNA(VLOOKUP($A47,DSLOP,DTK_AV!D$5,0))=FALSE,VLOOKUP($A47,DSLOP,DTK_AV!D$5,0),"")</f>
        <v/>
      </c>
      <c r="E47" s="206" t="str">
        <f>IF(ISNA(VLOOKUP($A47,DSLOP,DTK_AV!E$5,0))=FALSE,VLOOKUP($A47,DSLOP,DTK_AV!E$5,0),"")</f>
        <v/>
      </c>
      <c r="F47" s="152" t="str">
        <f>IF(ISNA(VLOOKUP($A47,DSLOP,DTK_AV!F$5,0))=FALSE,VLOOKUP($A47,DSLOP,DTK_AV!F$5,0),"")</f>
        <v/>
      </c>
      <c r="G47" s="153"/>
      <c r="H47" s="153"/>
      <c r="I47" s="153"/>
      <c r="J47" s="153"/>
      <c r="K47" s="153"/>
      <c r="L47" s="153"/>
      <c r="M47" s="153"/>
      <c r="N47" s="153"/>
      <c r="O47" s="154"/>
      <c r="P47" s="154"/>
      <c r="Q47" s="155">
        <f t="shared" si="1"/>
        <v>0</v>
      </c>
      <c r="R47" s="155">
        <f t="shared" si="2"/>
        <v>0</v>
      </c>
      <c r="S47" s="156" t="str">
        <f t="shared" si="4"/>
        <v>Không</v>
      </c>
      <c r="T47" s="157" t="str">
        <f>IF(ISNA(VLOOKUP($A47,DSLOP,DTK_AV!T$5,0))=FALSE,VLOOKUP($A47,DSLOP,DTK_AV!T$5,0),"")</f>
        <v/>
      </c>
      <c r="U47" s="158"/>
      <c r="V47" s="136">
        <v>5.0999999999999996</v>
      </c>
      <c r="W47" s="136" t="s">
        <v>91</v>
      </c>
      <c r="X47" s="158"/>
    </row>
    <row r="48" spans="1:24" s="159" customFormat="1" ht="16.5" customHeight="1">
      <c r="A48" s="148">
        <f t="shared" si="3"/>
        <v>40</v>
      </c>
      <c r="B48" s="149" t="str">
        <f>IF(ISNA(VLOOKUP($A48,DSLOP,DTK_AV!B$5,0))=FALSE,VLOOKUP($A48,DSLOP,DTK_AV!B$5,0),"")</f>
        <v/>
      </c>
      <c r="C48" s="150" t="str">
        <f>IF(ISNA(VLOOKUP($A48,DSLOP,DTK_AV!C$5,0))=FALSE,VLOOKUP($A48,DSLOP,DTK_AV!C$5,0),"")</f>
        <v/>
      </c>
      <c r="D48" s="151" t="str">
        <f>IF(ISNA(VLOOKUP($A48,DSLOP,DTK_AV!D$5,0))=FALSE,VLOOKUP($A48,DSLOP,DTK_AV!D$5,0),"")</f>
        <v/>
      </c>
      <c r="E48" s="206" t="str">
        <f>IF(ISNA(VLOOKUP($A48,DSLOP,DTK_AV!E$5,0))=FALSE,VLOOKUP($A48,DSLOP,DTK_AV!E$5,0),"")</f>
        <v/>
      </c>
      <c r="F48" s="152" t="str">
        <f>IF(ISNA(VLOOKUP($A48,DSLOP,DTK_AV!F$5,0))=FALSE,VLOOKUP($A48,DSLOP,DTK_AV!F$5,0),"")</f>
        <v/>
      </c>
      <c r="G48" s="153"/>
      <c r="H48" s="153"/>
      <c r="I48" s="153"/>
      <c r="J48" s="153"/>
      <c r="K48" s="153"/>
      <c r="L48" s="153"/>
      <c r="M48" s="153"/>
      <c r="N48" s="153"/>
      <c r="O48" s="154"/>
      <c r="P48" s="154"/>
      <c r="Q48" s="155">
        <f t="shared" si="1"/>
        <v>0</v>
      </c>
      <c r="R48" s="155">
        <f t="shared" si="2"/>
        <v>0</v>
      </c>
      <c r="S48" s="156" t="str">
        <f t="shared" si="4"/>
        <v>Không</v>
      </c>
      <c r="T48" s="157" t="str">
        <f>IF(ISNA(VLOOKUP($A48,DSLOP,DTK_AV!T$5,0))=FALSE,VLOOKUP($A48,DSLOP,DTK_AV!T$5,0),"")</f>
        <v/>
      </c>
      <c r="U48" s="158"/>
      <c r="V48" s="136">
        <v>5.2</v>
      </c>
      <c r="W48" s="136" t="s">
        <v>92</v>
      </c>
      <c r="X48" s="158"/>
    </row>
    <row r="49" spans="1:24" s="159" customFormat="1" ht="16.5" customHeight="1">
      <c r="A49" s="148">
        <f t="shared" si="3"/>
        <v>41</v>
      </c>
      <c r="B49" s="149" t="str">
        <f>IF(ISNA(VLOOKUP($A49,DSLOP,DTK_AV!B$5,0))=FALSE,VLOOKUP($A49,DSLOP,DTK_AV!B$5,0),"")</f>
        <v/>
      </c>
      <c r="C49" s="150" t="str">
        <f>IF(ISNA(VLOOKUP($A49,DSLOP,DTK_AV!C$5,0))=FALSE,VLOOKUP($A49,DSLOP,DTK_AV!C$5,0),"")</f>
        <v/>
      </c>
      <c r="D49" s="151" t="str">
        <f>IF(ISNA(VLOOKUP($A49,DSLOP,DTK_AV!D$5,0))=FALSE,VLOOKUP($A49,DSLOP,DTK_AV!D$5,0),"")</f>
        <v/>
      </c>
      <c r="E49" s="206" t="str">
        <f>IF(ISNA(VLOOKUP($A49,DSLOP,DTK_AV!E$5,0))=FALSE,VLOOKUP($A49,DSLOP,DTK_AV!E$5,0),"")</f>
        <v/>
      </c>
      <c r="F49" s="152" t="str">
        <f>IF(ISNA(VLOOKUP($A49,DSLOP,DTK_AV!F$5,0))=FALSE,VLOOKUP($A49,DSLOP,DTK_AV!F$5,0),"")</f>
        <v/>
      </c>
      <c r="G49" s="153"/>
      <c r="H49" s="153"/>
      <c r="I49" s="153"/>
      <c r="J49" s="153"/>
      <c r="K49" s="153"/>
      <c r="L49" s="153"/>
      <c r="M49" s="153"/>
      <c r="N49" s="153"/>
      <c r="O49" s="154"/>
      <c r="P49" s="154"/>
      <c r="Q49" s="155">
        <f t="shared" si="1"/>
        <v>0</v>
      </c>
      <c r="R49" s="155">
        <f t="shared" si="2"/>
        <v>0</v>
      </c>
      <c r="S49" s="156" t="str">
        <f t="shared" si="4"/>
        <v>Không</v>
      </c>
      <c r="T49" s="157" t="str">
        <f>IF(ISNA(VLOOKUP($A49,DSLOP,DTK_AV!T$5,0))=FALSE,VLOOKUP($A49,DSLOP,DTK_AV!T$5,0),"")</f>
        <v/>
      </c>
      <c r="U49" s="158"/>
      <c r="V49" s="136">
        <v>5.3</v>
      </c>
      <c r="W49" s="136" t="s">
        <v>93</v>
      </c>
      <c r="X49" s="158"/>
    </row>
    <row r="50" spans="1:24" s="159" customFormat="1" ht="16.5" customHeight="1">
      <c r="A50" s="148">
        <f t="shared" si="3"/>
        <v>42</v>
      </c>
      <c r="B50" s="149" t="str">
        <f>IF(ISNA(VLOOKUP($A50,DSLOP,DTK_AV!B$5,0))=FALSE,VLOOKUP($A50,DSLOP,DTK_AV!B$5,0),"")</f>
        <v/>
      </c>
      <c r="C50" s="150" t="str">
        <f>IF(ISNA(VLOOKUP($A50,DSLOP,DTK_AV!C$5,0))=FALSE,VLOOKUP($A50,DSLOP,DTK_AV!C$5,0),"")</f>
        <v/>
      </c>
      <c r="D50" s="151" t="str">
        <f>IF(ISNA(VLOOKUP($A50,DSLOP,DTK_AV!D$5,0))=FALSE,VLOOKUP($A50,DSLOP,DTK_AV!D$5,0),"")</f>
        <v/>
      </c>
      <c r="E50" s="206" t="str">
        <f>IF(ISNA(VLOOKUP($A50,DSLOP,DTK_AV!E$5,0))=FALSE,VLOOKUP($A50,DSLOP,DTK_AV!E$5,0),"")</f>
        <v/>
      </c>
      <c r="F50" s="152" t="str">
        <f>IF(ISNA(VLOOKUP($A50,DSLOP,DTK_AV!F$5,0))=FALSE,VLOOKUP($A50,DSLOP,DTK_AV!F$5,0),"")</f>
        <v/>
      </c>
      <c r="G50" s="153"/>
      <c r="H50" s="153"/>
      <c r="I50" s="153"/>
      <c r="J50" s="153"/>
      <c r="K50" s="153"/>
      <c r="L50" s="153"/>
      <c r="M50" s="153"/>
      <c r="N50" s="153"/>
      <c r="O50" s="154"/>
      <c r="P50" s="154"/>
      <c r="Q50" s="155">
        <f t="shared" si="1"/>
        <v>0</v>
      </c>
      <c r="R50" s="155">
        <f t="shared" si="2"/>
        <v>0</v>
      </c>
      <c r="S50" s="156" t="str">
        <f t="shared" si="4"/>
        <v>Không</v>
      </c>
      <c r="T50" s="157" t="str">
        <f>IF(ISNA(VLOOKUP($A50,DSLOP,DTK_AV!T$5,0))=FALSE,VLOOKUP($A50,DSLOP,DTK_AV!T$5,0),"")</f>
        <v/>
      </c>
      <c r="U50" s="158"/>
      <c r="V50" s="136">
        <v>5.4</v>
      </c>
      <c r="W50" s="136" t="s">
        <v>94</v>
      </c>
      <c r="X50" s="158"/>
    </row>
    <row r="51" spans="1:24" s="159" customFormat="1" ht="16.5" customHeight="1">
      <c r="A51" s="148">
        <f t="shared" si="3"/>
        <v>43</v>
      </c>
      <c r="B51" s="149" t="str">
        <f>IF(ISNA(VLOOKUP($A51,DSLOP,DTK_AV!B$5,0))=FALSE,VLOOKUP($A51,DSLOP,DTK_AV!B$5,0),"")</f>
        <v/>
      </c>
      <c r="C51" s="150" t="str">
        <f>IF(ISNA(VLOOKUP($A51,DSLOP,DTK_AV!C$5,0))=FALSE,VLOOKUP($A51,DSLOP,DTK_AV!C$5,0),"")</f>
        <v/>
      </c>
      <c r="D51" s="151" t="str">
        <f>IF(ISNA(VLOOKUP($A51,DSLOP,DTK_AV!D$5,0))=FALSE,VLOOKUP($A51,DSLOP,DTK_AV!D$5,0),"")</f>
        <v/>
      </c>
      <c r="E51" s="206" t="str">
        <f>IF(ISNA(VLOOKUP($A51,DSLOP,DTK_AV!E$5,0))=FALSE,VLOOKUP($A51,DSLOP,DTK_AV!E$5,0),"")</f>
        <v/>
      </c>
      <c r="F51" s="152" t="str">
        <f>IF(ISNA(VLOOKUP($A51,DSLOP,DTK_AV!F$5,0))=FALSE,VLOOKUP($A51,DSLOP,DTK_AV!F$5,0),"")</f>
        <v/>
      </c>
      <c r="G51" s="153"/>
      <c r="H51" s="153"/>
      <c r="I51" s="153"/>
      <c r="J51" s="153"/>
      <c r="K51" s="153"/>
      <c r="L51" s="153"/>
      <c r="M51" s="153"/>
      <c r="N51" s="153"/>
      <c r="O51" s="154"/>
      <c r="P51" s="154"/>
      <c r="Q51" s="155">
        <f t="shared" si="1"/>
        <v>0</v>
      </c>
      <c r="R51" s="155">
        <f t="shared" si="2"/>
        <v>0</v>
      </c>
      <c r="S51" s="156" t="str">
        <f t="shared" si="4"/>
        <v>Không</v>
      </c>
      <c r="T51" s="157" t="str">
        <f>IF(ISNA(VLOOKUP($A51,DSLOP,DTK_AV!T$5,0))=FALSE,VLOOKUP($A51,DSLOP,DTK_AV!T$5,0),"")</f>
        <v/>
      </c>
      <c r="U51" s="158"/>
      <c r="V51" s="136">
        <v>5.5</v>
      </c>
      <c r="W51" s="136" t="s">
        <v>95</v>
      </c>
      <c r="X51" s="158"/>
    </row>
    <row r="52" spans="1:24" s="159" customFormat="1" ht="16.5" customHeight="1">
      <c r="A52" s="148">
        <f t="shared" si="3"/>
        <v>44</v>
      </c>
      <c r="B52" s="149" t="str">
        <f>IF(ISNA(VLOOKUP($A52,DSLOP,DTK_AV!B$5,0))=FALSE,VLOOKUP($A52,DSLOP,DTK_AV!B$5,0),"")</f>
        <v/>
      </c>
      <c r="C52" s="150" t="str">
        <f>IF(ISNA(VLOOKUP($A52,DSLOP,DTK_AV!C$5,0))=FALSE,VLOOKUP($A52,DSLOP,DTK_AV!C$5,0),"")</f>
        <v/>
      </c>
      <c r="D52" s="151" t="str">
        <f>IF(ISNA(VLOOKUP($A52,DSLOP,DTK_AV!D$5,0))=FALSE,VLOOKUP($A52,DSLOP,DTK_AV!D$5,0),"")</f>
        <v/>
      </c>
      <c r="E52" s="206" t="str">
        <f>IF(ISNA(VLOOKUP($A52,DSLOP,DTK_AV!E$5,0))=FALSE,VLOOKUP($A52,DSLOP,DTK_AV!E$5,0),"")</f>
        <v/>
      </c>
      <c r="F52" s="152" t="str">
        <f>IF(ISNA(VLOOKUP($A52,DSLOP,DTK_AV!F$5,0))=FALSE,VLOOKUP($A52,DSLOP,DTK_AV!F$5,0),"")</f>
        <v/>
      </c>
      <c r="G52" s="153"/>
      <c r="H52" s="153"/>
      <c r="I52" s="153"/>
      <c r="J52" s="153"/>
      <c r="K52" s="153"/>
      <c r="L52" s="153"/>
      <c r="M52" s="153"/>
      <c r="N52" s="153"/>
      <c r="O52" s="154"/>
      <c r="P52" s="154"/>
      <c r="Q52" s="155">
        <f t="shared" si="1"/>
        <v>0</v>
      </c>
      <c r="R52" s="155">
        <f t="shared" si="2"/>
        <v>0</v>
      </c>
      <c r="S52" s="156" t="str">
        <f t="shared" si="4"/>
        <v>Không</v>
      </c>
      <c r="T52" s="157" t="str">
        <f>IF(ISNA(VLOOKUP($A52,DSLOP,DTK_AV!T$5,0))=FALSE,VLOOKUP($A52,DSLOP,DTK_AV!T$5,0),"")</f>
        <v/>
      </c>
      <c r="U52" s="158"/>
      <c r="V52" s="136">
        <v>5.6</v>
      </c>
      <c r="W52" s="136" t="s">
        <v>96</v>
      </c>
      <c r="X52" s="158"/>
    </row>
    <row r="53" spans="1:24" s="159" customFormat="1" ht="16.5" customHeight="1">
      <c r="A53" s="148">
        <f t="shared" si="3"/>
        <v>45</v>
      </c>
      <c r="B53" s="149" t="str">
        <f>IF(ISNA(VLOOKUP($A53,DSLOP,DTK_AV!B$5,0))=FALSE,VLOOKUP($A53,DSLOP,DTK_AV!B$5,0),"")</f>
        <v/>
      </c>
      <c r="C53" s="150" t="str">
        <f>IF(ISNA(VLOOKUP($A53,DSLOP,DTK_AV!C$5,0))=FALSE,VLOOKUP($A53,DSLOP,DTK_AV!C$5,0),"")</f>
        <v/>
      </c>
      <c r="D53" s="151" t="str">
        <f>IF(ISNA(VLOOKUP($A53,DSLOP,DTK_AV!D$5,0))=FALSE,VLOOKUP($A53,DSLOP,DTK_AV!D$5,0),"")</f>
        <v/>
      </c>
      <c r="E53" s="206" t="str">
        <f>IF(ISNA(VLOOKUP($A53,DSLOP,DTK_AV!E$5,0))=FALSE,VLOOKUP($A53,DSLOP,DTK_AV!E$5,0),"")</f>
        <v/>
      </c>
      <c r="F53" s="152" t="str">
        <f>IF(ISNA(VLOOKUP($A53,DSLOP,DTK_AV!F$5,0))=FALSE,VLOOKUP($A53,DSLOP,DTK_AV!F$5,0),"")</f>
        <v/>
      </c>
      <c r="G53" s="153"/>
      <c r="H53" s="153"/>
      <c r="I53" s="153"/>
      <c r="J53" s="153"/>
      <c r="K53" s="153"/>
      <c r="L53" s="153"/>
      <c r="M53" s="153"/>
      <c r="N53" s="153"/>
      <c r="O53" s="154"/>
      <c r="P53" s="154"/>
      <c r="Q53" s="155">
        <f t="shared" si="1"/>
        <v>0</v>
      </c>
      <c r="R53" s="155">
        <f t="shared" si="2"/>
        <v>0</v>
      </c>
      <c r="S53" s="156" t="str">
        <f t="shared" si="4"/>
        <v>Không</v>
      </c>
      <c r="T53" s="157" t="str">
        <f>IF(ISNA(VLOOKUP($A53,DSLOP,DTK_AV!T$5,0))=FALSE,VLOOKUP($A53,DSLOP,DTK_AV!T$5,0),"")</f>
        <v/>
      </c>
      <c r="U53" s="158"/>
      <c r="V53" s="136">
        <v>5.7</v>
      </c>
      <c r="W53" s="136" t="s">
        <v>97</v>
      </c>
      <c r="X53" s="158"/>
    </row>
    <row r="54" spans="1:24" s="159" customFormat="1" ht="16.5" customHeight="1">
      <c r="A54" s="148">
        <f t="shared" si="3"/>
        <v>46</v>
      </c>
      <c r="B54" s="149" t="str">
        <f>IF(ISNA(VLOOKUP($A54,DSLOP,DTK_AV!B$5,0))=FALSE,VLOOKUP($A54,DSLOP,DTK_AV!B$5,0),"")</f>
        <v/>
      </c>
      <c r="C54" s="150" t="str">
        <f>IF(ISNA(VLOOKUP($A54,DSLOP,DTK_AV!C$5,0))=FALSE,VLOOKUP($A54,DSLOP,DTK_AV!C$5,0),"")</f>
        <v/>
      </c>
      <c r="D54" s="151" t="str">
        <f>IF(ISNA(VLOOKUP($A54,DSLOP,DTK_AV!D$5,0))=FALSE,VLOOKUP($A54,DSLOP,DTK_AV!D$5,0),"")</f>
        <v/>
      </c>
      <c r="E54" s="206" t="str">
        <f>IF(ISNA(VLOOKUP($A54,DSLOP,DTK_AV!E$5,0))=FALSE,VLOOKUP($A54,DSLOP,DTK_AV!E$5,0),"")</f>
        <v/>
      </c>
      <c r="F54" s="152" t="str">
        <f>IF(ISNA(VLOOKUP($A54,DSLOP,DTK_AV!F$5,0))=FALSE,VLOOKUP($A54,DSLOP,DTK_AV!F$5,0),"")</f>
        <v/>
      </c>
      <c r="G54" s="153"/>
      <c r="H54" s="153"/>
      <c r="I54" s="153"/>
      <c r="J54" s="153"/>
      <c r="K54" s="153"/>
      <c r="L54" s="153"/>
      <c r="M54" s="153"/>
      <c r="N54" s="153"/>
      <c r="O54" s="154"/>
      <c r="P54" s="154"/>
      <c r="Q54" s="155">
        <f t="shared" si="1"/>
        <v>0</v>
      </c>
      <c r="R54" s="155">
        <f t="shared" si="2"/>
        <v>0</v>
      </c>
      <c r="S54" s="156" t="str">
        <f t="shared" si="4"/>
        <v>Không</v>
      </c>
      <c r="T54" s="157" t="str">
        <f>IF(ISNA(VLOOKUP($A54,DSLOP,DTK_AV!T$5,0))=FALSE,VLOOKUP($A54,DSLOP,DTK_AV!T$5,0),"")</f>
        <v/>
      </c>
      <c r="U54" s="158"/>
      <c r="V54" s="136">
        <v>5.8</v>
      </c>
      <c r="W54" s="136" t="s">
        <v>98</v>
      </c>
      <c r="X54" s="158"/>
    </row>
    <row r="55" spans="1:24" s="159" customFormat="1" ht="16.5" customHeight="1">
      <c r="A55" s="148">
        <f t="shared" si="3"/>
        <v>47</v>
      </c>
      <c r="B55" s="149" t="str">
        <f>IF(ISNA(VLOOKUP($A55,DSLOP,DTK_AV!B$5,0))=FALSE,VLOOKUP($A55,DSLOP,DTK_AV!B$5,0),"")</f>
        <v/>
      </c>
      <c r="C55" s="150" t="str">
        <f>IF(ISNA(VLOOKUP($A55,DSLOP,DTK_AV!C$5,0))=FALSE,VLOOKUP($A55,DSLOP,DTK_AV!C$5,0),"")</f>
        <v/>
      </c>
      <c r="D55" s="151" t="str">
        <f>IF(ISNA(VLOOKUP($A55,DSLOP,DTK_AV!D$5,0))=FALSE,VLOOKUP($A55,DSLOP,DTK_AV!D$5,0),"")</f>
        <v/>
      </c>
      <c r="E55" s="206" t="str">
        <f>IF(ISNA(VLOOKUP($A55,DSLOP,DTK_AV!E$5,0))=FALSE,VLOOKUP($A55,DSLOP,DTK_AV!E$5,0),"")</f>
        <v/>
      </c>
      <c r="F55" s="152" t="str">
        <f>IF(ISNA(VLOOKUP($A55,DSLOP,DTK_AV!F$5,0))=FALSE,VLOOKUP($A55,DSLOP,DTK_AV!F$5,0),"")</f>
        <v/>
      </c>
      <c r="G55" s="153"/>
      <c r="H55" s="153"/>
      <c r="I55" s="153"/>
      <c r="J55" s="153"/>
      <c r="K55" s="153"/>
      <c r="L55" s="153"/>
      <c r="M55" s="153"/>
      <c r="N55" s="153"/>
      <c r="O55" s="154"/>
      <c r="P55" s="154"/>
      <c r="Q55" s="155">
        <f t="shared" si="1"/>
        <v>0</v>
      </c>
      <c r="R55" s="155">
        <f t="shared" si="2"/>
        <v>0</v>
      </c>
      <c r="S55" s="156" t="str">
        <f t="shared" si="4"/>
        <v>Không</v>
      </c>
      <c r="T55" s="157" t="str">
        <f>IF(ISNA(VLOOKUP($A55,DSLOP,DTK_AV!T$5,0))=FALSE,VLOOKUP($A55,DSLOP,DTK_AV!T$5,0),"")</f>
        <v/>
      </c>
      <c r="U55" s="158"/>
      <c r="V55" s="136">
        <v>5.9</v>
      </c>
      <c r="W55" s="136" t="s">
        <v>99</v>
      </c>
      <c r="X55" s="158"/>
    </row>
    <row r="56" spans="1:24" s="159" customFormat="1" ht="16.5" customHeight="1">
      <c r="A56" s="148">
        <f t="shared" si="3"/>
        <v>48</v>
      </c>
      <c r="B56" s="149" t="str">
        <f>IF(ISNA(VLOOKUP($A56,DSLOP,DTK_AV!B$5,0))=FALSE,VLOOKUP($A56,DSLOP,DTK_AV!B$5,0),"")</f>
        <v/>
      </c>
      <c r="C56" s="150" t="str">
        <f>IF(ISNA(VLOOKUP($A56,DSLOP,DTK_AV!C$5,0))=FALSE,VLOOKUP($A56,DSLOP,DTK_AV!C$5,0),"")</f>
        <v/>
      </c>
      <c r="D56" s="151" t="str">
        <f>IF(ISNA(VLOOKUP($A56,DSLOP,DTK_AV!D$5,0))=FALSE,VLOOKUP($A56,DSLOP,DTK_AV!D$5,0),"")</f>
        <v/>
      </c>
      <c r="E56" s="206" t="str">
        <f>IF(ISNA(VLOOKUP($A56,DSLOP,DTK_AV!E$5,0))=FALSE,VLOOKUP($A56,DSLOP,DTK_AV!E$5,0),"")</f>
        <v/>
      </c>
      <c r="F56" s="152" t="str">
        <f>IF(ISNA(VLOOKUP($A56,DSLOP,DTK_AV!F$5,0))=FALSE,VLOOKUP($A56,DSLOP,DTK_AV!F$5,0),"")</f>
        <v/>
      </c>
      <c r="G56" s="153"/>
      <c r="H56" s="153"/>
      <c r="I56" s="153"/>
      <c r="J56" s="153"/>
      <c r="K56" s="153"/>
      <c r="L56" s="153"/>
      <c r="M56" s="153"/>
      <c r="N56" s="153"/>
      <c r="O56" s="154"/>
      <c r="P56" s="154"/>
      <c r="Q56" s="155">
        <f t="shared" si="1"/>
        <v>0</v>
      </c>
      <c r="R56" s="155">
        <f t="shared" si="2"/>
        <v>0</v>
      </c>
      <c r="S56" s="156" t="str">
        <f t="shared" si="4"/>
        <v>Không</v>
      </c>
      <c r="T56" s="157" t="str">
        <f>IF(ISNA(VLOOKUP($A56,DSLOP,DTK_AV!T$5,0))=FALSE,VLOOKUP($A56,DSLOP,DTK_AV!T$5,0),"")</f>
        <v/>
      </c>
      <c r="U56" s="158"/>
      <c r="V56" s="136">
        <v>6</v>
      </c>
      <c r="W56" s="136" t="s">
        <v>44</v>
      </c>
      <c r="X56" s="158"/>
    </row>
    <row r="57" spans="1:24" s="159" customFormat="1" ht="16.5" customHeight="1">
      <c r="A57" s="148">
        <f t="shared" si="3"/>
        <v>49</v>
      </c>
      <c r="B57" s="149" t="str">
        <f>IF(ISNA(VLOOKUP($A57,DSLOP,DTK_AV!B$5,0))=FALSE,VLOOKUP($A57,DSLOP,DTK_AV!B$5,0),"")</f>
        <v/>
      </c>
      <c r="C57" s="150" t="str">
        <f>IF(ISNA(VLOOKUP($A57,DSLOP,DTK_AV!C$5,0))=FALSE,VLOOKUP($A57,DSLOP,DTK_AV!C$5,0),"")</f>
        <v/>
      </c>
      <c r="D57" s="151" t="str">
        <f>IF(ISNA(VLOOKUP($A57,DSLOP,DTK_AV!D$5,0))=FALSE,VLOOKUP($A57,DSLOP,DTK_AV!D$5,0),"")</f>
        <v/>
      </c>
      <c r="E57" s="206" t="str">
        <f>IF(ISNA(VLOOKUP($A57,DSLOP,DTK_AV!E$5,0))=FALSE,VLOOKUP($A57,DSLOP,DTK_AV!E$5,0),"")</f>
        <v/>
      </c>
      <c r="F57" s="152" t="str">
        <f>IF(ISNA(VLOOKUP($A57,DSLOP,DTK_AV!F$5,0))=FALSE,VLOOKUP($A57,DSLOP,DTK_AV!F$5,0),"")</f>
        <v/>
      </c>
      <c r="G57" s="153"/>
      <c r="H57" s="153"/>
      <c r="I57" s="153"/>
      <c r="J57" s="153"/>
      <c r="K57" s="153"/>
      <c r="L57" s="153"/>
      <c r="M57" s="153"/>
      <c r="N57" s="153"/>
      <c r="O57" s="154"/>
      <c r="P57" s="154"/>
      <c r="Q57" s="155">
        <f t="shared" si="1"/>
        <v>0</v>
      </c>
      <c r="R57" s="155">
        <f t="shared" si="2"/>
        <v>0</v>
      </c>
      <c r="S57" s="156" t="str">
        <f t="shared" si="4"/>
        <v>Không</v>
      </c>
      <c r="T57" s="157" t="str">
        <f>IF(ISNA(VLOOKUP($A57,DSLOP,DTK_AV!T$5,0))=FALSE,VLOOKUP($A57,DSLOP,DTK_AV!T$5,0),"")</f>
        <v/>
      </c>
      <c r="U57" s="158"/>
      <c r="V57" s="136">
        <v>6.1</v>
      </c>
      <c r="W57" s="136" t="s">
        <v>100</v>
      </c>
      <c r="X57" s="158"/>
    </row>
    <row r="58" spans="1:24" s="159" customFormat="1" ht="16.5" customHeight="1">
      <c r="A58" s="148">
        <f t="shared" si="3"/>
        <v>50</v>
      </c>
      <c r="B58" s="149" t="str">
        <f>IF(ISNA(VLOOKUP($A58,DSLOP,DTK_AV!B$5,0))=FALSE,VLOOKUP($A58,DSLOP,DTK_AV!B$5,0),"")</f>
        <v/>
      </c>
      <c r="C58" s="150" t="str">
        <f>IF(ISNA(VLOOKUP($A58,DSLOP,DTK_AV!C$5,0))=FALSE,VLOOKUP($A58,DSLOP,DTK_AV!C$5,0),"")</f>
        <v/>
      </c>
      <c r="D58" s="151" t="str">
        <f>IF(ISNA(VLOOKUP($A58,DSLOP,DTK_AV!D$5,0))=FALSE,VLOOKUP($A58,DSLOP,DTK_AV!D$5,0),"")</f>
        <v/>
      </c>
      <c r="E58" s="206" t="str">
        <f>IF(ISNA(VLOOKUP($A58,DSLOP,DTK_AV!E$5,0))=FALSE,VLOOKUP($A58,DSLOP,DTK_AV!E$5,0),"")</f>
        <v/>
      </c>
      <c r="F58" s="152" t="str">
        <f>IF(ISNA(VLOOKUP($A58,DSLOP,DTK_AV!F$5,0))=FALSE,VLOOKUP($A58,DSLOP,DTK_AV!F$5,0),"")</f>
        <v/>
      </c>
      <c r="G58" s="153"/>
      <c r="H58" s="153"/>
      <c r="I58" s="153"/>
      <c r="J58" s="153"/>
      <c r="K58" s="153"/>
      <c r="L58" s="153"/>
      <c r="M58" s="153"/>
      <c r="N58" s="153"/>
      <c r="O58" s="154"/>
      <c r="P58" s="154"/>
      <c r="Q58" s="155">
        <f t="shared" si="1"/>
        <v>0</v>
      </c>
      <c r="R58" s="155">
        <f t="shared" si="2"/>
        <v>0</v>
      </c>
      <c r="S58" s="156" t="str">
        <f t="shared" si="4"/>
        <v>Không</v>
      </c>
      <c r="T58" s="157" t="str">
        <f>IF(ISNA(VLOOKUP($A58,DSLOP,DTK_AV!T$5,0))=FALSE,VLOOKUP($A58,DSLOP,DTK_AV!T$5,0),"")</f>
        <v/>
      </c>
      <c r="U58" s="158"/>
      <c r="V58" s="136">
        <v>6.2</v>
      </c>
      <c r="W58" s="136" t="s">
        <v>101</v>
      </c>
      <c r="X58" s="158"/>
    </row>
    <row r="59" spans="1:24" s="159" customFormat="1" ht="16.5" customHeight="1">
      <c r="A59" s="148">
        <f t="shared" si="3"/>
        <v>51</v>
      </c>
      <c r="B59" s="149" t="str">
        <f>IF(ISNA(VLOOKUP($A59,DSLOP,DTK_AV!B$5,0))=FALSE,VLOOKUP($A59,DSLOP,DTK_AV!B$5,0),"")</f>
        <v/>
      </c>
      <c r="C59" s="150" t="str">
        <f>IF(ISNA(VLOOKUP($A59,DSLOP,DTK_AV!C$5,0))=FALSE,VLOOKUP($A59,DSLOP,DTK_AV!C$5,0),"")</f>
        <v/>
      </c>
      <c r="D59" s="151" t="str">
        <f>IF(ISNA(VLOOKUP($A59,DSLOP,DTK_AV!D$5,0))=FALSE,VLOOKUP($A59,DSLOP,DTK_AV!D$5,0),"")</f>
        <v/>
      </c>
      <c r="E59" s="206" t="str">
        <f>IF(ISNA(VLOOKUP($A59,DSLOP,DTK_AV!E$5,0))=FALSE,VLOOKUP($A59,DSLOP,DTK_AV!E$5,0),"")</f>
        <v/>
      </c>
      <c r="F59" s="152" t="str">
        <f>IF(ISNA(VLOOKUP($A59,DSLOP,DTK_AV!F$5,0))=FALSE,VLOOKUP($A59,DSLOP,DTK_AV!F$5,0),"")</f>
        <v/>
      </c>
      <c r="G59" s="153"/>
      <c r="H59" s="153"/>
      <c r="I59" s="153"/>
      <c r="J59" s="153"/>
      <c r="K59" s="153"/>
      <c r="L59" s="153"/>
      <c r="M59" s="153"/>
      <c r="N59" s="153"/>
      <c r="O59" s="154"/>
      <c r="P59" s="154"/>
      <c r="Q59" s="155">
        <f t="shared" si="1"/>
        <v>0</v>
      </c>
      <c r="R59" s="155">
        <f t="shared" si="2"/>
        <v>0</v>
      </c>
      <c r="S59" s="156" t="str">
        <f t="shared" si="4"/>
        <v>Không</v>
      </c>
      <c r="T59" s="157" t="str">
        <f>IF(ISNA(VLOOKUP($A59,DSLOP,DTK_AV!T$5,0))=FALSE,VLOOKUP($A59,DSLOP,DTK_AV!T$5,0),"")</f>
        <v/>
      </c>
      <c r="U59" s="158"/>
      <c r="V59" s="136">
        <v>6.3</v>
      </c>
      <c r="W59" s="136" t="s">
        <v>102</v>
      </c>
      <c r="X59" s="158"/>
    </row>
    <row r="60" spans="1:24" s="159" customFormat="1" ht="16.5" customHeight="1">
      <c r="A60" s="148">
        <f t="shared" si="3"/>
        <v>52</v>
      </c>
      <c r="B60" s="149" t="str">
        <f>IF(ISNA(VLOOKUP($A60,DSLOP,DTK_AV!B$5,0))=FALSE,VLOOKUP($A60,DSLOP,DTK_AV!B$5,0),"")</f>
        <v/>
      </c>
      <c r="C60" s="150" t="str">
        <f>IF(ISNA(VLOOKUP($A60,DSLOP,DTK_AV!C$5,0))=FALSE,VLOOKUP($A60,DSLOP,DTK_AV!C$5,0),"")</f>
        <v/>
      </c>
      <c r="D60" s="151" t="str">
        <f>IF(ISNA(VLOOKUP($A60,DSLOP,DTK_AV!D$5,0))=FALSE,VLOOKUP($A60,DSLOP,DTK_AV!D$5,0),"")</f>
        <v/>
      </c>
      <c r="E60" s="206" t="str">
        <f>IF(ISNA(VLOOKUP($A60,DSLOP,DTK_AV!E$5,0))=FALSE,VLOOKUP($A60,DSLOP,DTK_AV!E$5,0),"")</f>
        <v/>
      </c>
      <c r="F60" s="152" t="str">
        <f>IF(ISNA(VLOOKUP($A60,DSLOP,DTK_AV!F$5,0))=FALSE,VLOOKUP($A60,DSLOP,DTK_AV!F$5,0),"")</f>
        <v/>
      </c>
      <c r="G60" s="153"/>
      <c r="H60" s="153"/>
      <c r="I60" s="153"/>
      <c r="J60" s="153"/>
      <c r="K60" s="153"/>
      <c r="L60" s="153"/>
      <c r="M60" s="153"/>
      <c r="N60" s="153"/>
      <c r="O60" s="154"/>
      <c r="P60" s="154"/>
      <c r="Q60" s="155">
        <f t="shared" si="1"/>
        <v>0</v>
      </c>
      <c r="R60" s="155">
        <f t="shared" si="2"/>
        <v>0</v>
      </c>
      <c r="S60" s="156" t="str">
        <f t="shared" si="4"/>
        <v>Không</v>
      </c>
      <c r="T60" s="157" t="str">
        <f>IF(ISNA(VLOOKUP($A60,DSLOP,DTK_AV!T$5,0))=FALSE,VLOOKUP($A60,DSLOP,DTK_AV!T$5,0),"")</f>
        <v/>
      </c>
      <c r="U60" s="158"/>
      <c r="V60" s="136">
        <v>6.4</v>
      </c>
      <c r="W60" s="136" t="s">
        <v>103</v>
      </c>
      <c r="X60" s="158"/>
    </row>
    <row r="61" spans="1:24" s="159" customFormat="1" ht="16.5" customHeight="1">
      <c r="A61" s="148">
        <f t="shared" si="3"/>
        <v>53</v>
      </c>
      <c r="B61" s="149" t="str">
        <f>IF(ISNA(VLOOKUP($A61,DSLOP,DTK_AV!B$5,0))=FALSE,VLOOKUP($A61,DSLOP,DTK_AV!B$5,0),"")</f>
        <v/>
      </c>
      <c r="C61" s="150" t="str">
        <f>IF(ISNA(VLOOKUP($A61,DSLOP,DTK_AV!C$5,0))=FALSE,VLOOKUP($A61,DSLOP,DTK_AV!C$5,0),"")</f>
        <v/>
      </c>
      <c r="D61" s="151" t="str">
        <f>IF(ISNA(VLOOKUP($A61,DSLOP,DTK_AV!D$5,0))=FALSE,VLOOKUP($A61,DSLOP,DTK_AV!D$5,0),"")</f>
        <v/>
      </c>
      <c r="E61" s="206" t="str">
        <f>IF(ISNA(VLOOKUP($A61,DSLOP,DTK_AV!E$5,0))=FALSE,VLOOKUP($A61,DSLOP,DTK_AV!E$5,0),"")</f>
        <v/>
      </c>
      <c r="F61" s="152" t="str">
        <f>IF(ISNA(VLOOKUP($A61,DSLOP,DTK_AV!F$5,0))=FALSE,VLOOKUP($A61,DSLOP,DTK_AV!F$5,0),"")</f>
        <v/>
      </c>
      <c r="G61" s="153"/>
      <c r="H61" s="153"/>
      <c r="I61" s="153"/>
      <c r="J61" s="153"/>
      <c r="K61" s="153"/>
      <c r="L61" s="153"/>
      <c r="M61" s="153"/>
      <c r="N61" s="153"/>
      <c r="O61" s="154"/>
      <c r="P61" s="154"/>
      <c r="Q61" s="155">
        <f t="shared" si="1"/>
        <v>0</v>
      </c>
      <c r="R61" s="155">
        <f t="shared" si="2"/>
        <v>0</v>
      </c>
      <c r="S61" s="156" t="str">
        <f t="shared" si="4"/>
        <v>Không</v>
      </c>
      <c r="T61" s="157" t="str">
        <f>IF(ISNA(VLOOKUP($A61,DSLOP,DTK_AV!T$5,0))=FALSE,VLOOKUP($A61,DSLOP,DTK_AV!T$5,0),"")</f>
        <v/>
      </c>
      <c r="U61" s="158"/>
      <c r="V61" s="136">
        <v>6.5</v>
      </c>
      <c r="W61" s="136" t="s">
        <v>104</v>
      </c>
      <c r="X61" s="158"/>
    </row>
    <row r="62" spans="1:24" s="159" customFormat="1" ht="16.5" customHeight="1">
      <c r="A62" s="148">
        <f t="shared" si="3"/>
        <v>54</v>
      </c>
      <c r="B62" s="149" t="str">
        <f>IF(ISNA(VLOOKUP($A62,DSLOP,DTK_AV!B$5,0))=FALSE,VLOOKUP($A62,DSLOP,DTK_AV!B$5,0),"")</f>
        <v/>
      </c>
      <c r="C62" s="150" t="str">
        <f>IF(ISNA(VLOOKUP($A62,DSLOP,DTK_AV!C$5,0))=FALSE,VLOOKUP($A62,DSLOP,DTK_AV!C$5,0),"")</f>
        <v/>
      </c>
      <c r="D62" s="151" t="str">
        <f>IF(ISNA(VLOOKUP($A62,DSLOP,DTK_AV!D$5,0))=FALSE,VLOOKUP($A62,DSLOP,DTK_AV!D$5,0),"")</f>
        <v/>
      </c>
      <c r="E62" s="206" t="str">
        <f>IF(ISNA(VLOOKUP($A62,DSLOP,DTK_AV!E$5,0))=FALSE,VLOOKUP($A62,DSLOP,DTK_AV!E$5,0),"")</f>
        <v/>
      </c>
      <c r="F62" s="152" t="str">
        <f>IF(ISNA(VLOOKUP($A62,DSLOP,DTK_AV!F$5,0))=FALSE,VLOOKUP($A62,DSLOP,DTK_AV!F$5,0),"")</f>
        <v/>
      </c>
      <c r="G62" s="153"/>
      <c r="H62" s="153"/>
      <c r="I62" s="153"/>
      <c r="J62" s="153"/>
      <c r="K62" s="153"/>
      <c r="L62" s="153"/>
      <c r="M62" s="153"/>
      <c r="N62" s="153"/>
      <c r="O62" s="154"/>
      <c r="P62" s="154"/>
      <c r="Q62" s="155">
        <f t="shared" si="1"/>
        <v>0</v>
      </c>
      <c r="R62" s="155">
        <f t="shared" si="2"/>
        <v>0</v>
      </c>
      <c r="S62" s="156" t="str">
        <f t="shared" si="4"/>
        <v>Không</v>
      </c>
      <c r="T62" s="157" t="str">
        <f>IF(ISNA(VLOOKUP($A62,DSLOP,DTK_AV!T$5,0))=FALSE,VLOOKUP($A62,DSLOP,DTK_AV!T$5,0),"")</f>
        <v/>
      </c>
      <c r="U62" s="158"/>
      <c r="V62" s="136">
        <v>6.6</v>
      </c>
      <c r="W62" s="136" t="s">
        <v>105</v>
      </c>
      <c r="X62" s="158"/>
    </row>
    <row r="63" spans="1:24" s="159" customFormat="1" ht="16.5" customHeight="1">
      <c r="A63" s="148">
        <f t="shared" si="3"/>
        <v>55</v>
      </c>
      <c r="B63" s="149" t="str">
        <f>IF(ISNA(VLOOKUP($A63,DSLOP,DTK_AV!B$5,0))=FALSE,VLOOKUP($A63,DSLOP,DTK_AV!B$5,0),"")</f>
        <v/>
      </c>
      <c r="C63" s="150" t="str">
        <f>IF(ISNA(VLOOKUP($A63,DSLOP,DTK_AV!C$5,0))=FALSE,VLOOKUP($A63,DSLOP,DTK_AV!C$5,0),"")</f>
        <v/>
      </c>
      <c r="D63" s="151" t="str">
        <f>IF(ISNA(VLOOKUP($A63,DSLOP,DTK_AV!D$5,0))=FALSE,VLOOKUP($A63,DSLOP,DTK_AV!D$5,0),"")</f>
        <v/>
      </c>
      <c r="E63" s="206" t="str">
        <f>IF(ISNA(VLOOKUP($A63,DSLOP,DTK_AV!E$5,0))=FALSE,VLOOKUP($A63,DSLOP,DTK_AV!E$5,0),"")</f>
        <v/>
      </c>
      <c r="F63" s="152" t="str">
        <f>IF(ISNA(VLOOKUP($A63,DSLOP,DTK_AV!F$5,0))=FALSE,VLOOKUP($A63,DSLOP,DTK_AV!F$5,0),"")</f>
        <v/>
      </c>
      <c r="G63" s="153"/>
      <c r="H63" s="153"/>
      <c r="I63" s="153"/>
      <c r="J63" s="153"/>
      <c r="K63" s="153"/>
      <c r="L63" s="153"/>
      <c r="M63" s="153"/>
      <c r="N63" s="153"/>
      <c r="O63" s="154"/>
      <c r="P63" s="154"/>
      <c r="Q63" s="155">
        <f t="shared" si="1"/>
        <v>0</v>
      </c>
      <c r="R63" s="155">
        <f t="shared" si="2"/>
        <v>0</v>
      </c>
      <c r="S63" s="156" t="str">
        <f t="shared" si="4"/>
        <v>Không</v>
      </c>
      <c r="T63" s="157" t="str">
        <f>IF(ISNA(VLOOKUP($A63,DSLOP,DTK_AV!T$5,0))=FALSE,VLOOKUP($A63,DSLOP,DTK_AV!T$5,0),"")</f>
        <v/>
      </c>
      <c r="U63" s="158"/>
      <c r="V63" s="136">
        <v>6.7</v>
      </c>
      <c r="W63" s="136" t="s">
        <v>106</v>
      </c>
      <c r="X63" s="158"/>
    </row>
    <row r="64" spans="1:24" s="159" customFormat="1" ht="16.5" customHeight="1">
      <c r="A64" s="148">
        <f t="shared" si="3"/>
        <v>56</v>
      </c>
      <c r="B64" s="149" t="str">
        <f>IF(ISNA(VLOOKUP($A64,DSLOP,DTK_AV!B$5,0))=FALSE,VLOOKUP($A64,DSLOP,DTK_AV!B$5,0),"")</f>
        <v/>
      </c>
      <c r="C64" s="150" t="str">
        <f>IF(ISNA(VLOOKUP($A64,DSLOP,DTK_AV!C$5,0))=FALSE,VLOOKUP($A64,DSLOP,DTK_AV!C$5,0),"")</f>
        <v/>
      </c>
      <c r="D64" s="151" t="str">
        <f>IF(ISNA(VLOOKUP($A64,DSLOP,DTK_AV!D$5,0))=FALSE,VLOOKUP($A64,DSLOP,DTK_AV!D$5,0),"")</f>
        <v/>
      </c>
      <c r="E64" s="206" t="str">
        <f>IF(ISNA(VLOOKUP($A64,DSLOP,DTK_AV!E$5,0))=FALSE,VLOOKUP($A64,DSLOP,DTK_AV!E$5,0),"")</f>
        <v/>
      </c>
      <c r="F64" s="152" t="str">
        <f>IF(ISNA(VLOOKUP($A64,DSLOP,DTK_AV!F$5,0))=FALSE,VLOOKUP($A64,DSLOP,DTK_AV!F$5,0),"")</f>
        <v/>
      </c>
      <c r="G64" s="153"/>
      <c r="H64" s="153"/>
      <c r="I64" s="153"/>
      <c r="J64" s="153"/>
      <c r="K64" s="153"/>
      <c r="L64" s="153"/>
      <c r="M64" s="153"/>
      <c r="N64" s="153"/>
      <c r="O64" s="154"/>
      <c r="P64" s="154"/>
      <c r="Q64" s="155">
        <f t="shared" si="1"/>
        <v>0</v>
      </c>
      <c r="R64" s="155">
        <f t="shared" si="2"/>
        <v>0</v>
      </c>
      <c r="S64" s="156" t="str">
        <f t="shared" si="4"/>
        <v>Không</v>
      </c>
      <c r="T64" s="157" t="str">
        <f>IF(ISNA(VLOOKUP($A64,DSLOP,DTK_AV!T$5,0))=FALSE,VLOOKUP($A64,DSLOP,DTK_AV!T$5,0),"")</f>
        <v/>
      </c>
      <c r="U64" s="158"/>
      <c r="V64" s="136">
        <v>6.8</v>
      </c>
      <c r="W64" s="136" t="s">
        <v>107</v>
      </c>
      <c r="X64" s="158"/>
    </row>
    <row r="65" spans="1:24" s="159" customFormat="1" ht="16.5" customHeight="1">
      <c r="A65" s="148">
        <f t="shared" si="3"/>
        <v>57</v>
      </c>
      <c r="B65" s="149" t="str">
        <f>IF(ISNA(VLOOKUP($A65,DSLOP,DTK_AV!B$5,0))=FALSE,VLOOKUP($A65,DSLOP,DTK_AV!B$5,0),"")</f>
        <v/>
      </c>
      <c r="C65" s="150" t="str">
        <f>IF(ISNA(VLOOKUP($A65,DSLOP,DTK_AV!C$5,0))=FALSE,VLOOKUP($A65,DSLOP,DTK_AV!C$5,0),"")</f>
        <v/>
      </c>
      <c r="D65" s="151" t="str">
        <f>IF(ISNA(VLOOKUP($A65,DSLOP,DTK_AV!D$5,0))=FALSE,VLOOKUP($A65,DSLOP,DTK_AV!D$5,0),"")</f>
        <v/>
      </c>
      <c r="E65" s="206" t="str">
        <f>IF(ISNA(VLOOKUP($A65,DSLOP,DTK_AV!E$5,0))=FALSE,VLOOKUP($A65,DSLOP,DTK_AV!E$5,0),"")</f>
        <v/>
      </c>
      <c r="F65" s="152" t="str">
        <f>IF(ISNA(VLOOKUP($A65,DSLOP,DTK_AV!F$5,0))=FALSE,VLOOKUP($A65,DSLOP,DTK_AV!F$5,0),"")</f>
        <v/>
      </c>
      <c r="G65" s="153"/>
      <c r="H65" s="153"/>
      <c r="I65" s="153"/>
      <c r="J65" s="153"/>
      <c r="K65" s="153"/>
      <c r="L65" s="153"/>
      <c r="M65" s="153"/>
      <c r="N65" s="153"/>
      <c r="O65" s="154"/>
      <c r="P65" s="154"/>
      <c r="Q65" s="155">
        <f t="shared" si="1"/>
        <v>0</v>
      </c>
      <c r="R65" s="155">
        <f t="shared" si="2"/>
        <v>0</v>
      </c>
      <c r="S65" s="156" t="str">
        <f t="shared" si="4"/>
        <v>Không</v>
      </c>
      <c r="T65" s="157" t="str">
        <f>IF(ISNA(VLOOKUP($A65,DSLOP,DTK_AV!T$5,0))=FALSE,VLOOKUP($A65,DSLOP,DTK_AV!T$5,0),"")</f>
        <v/>
      </c>
      <c r="U65" s="158"/>
      <c r="V65" s="136">
        <v>6.9</v>
      </c>
      <c r="W65" s="136" t="s">
        <v>108</v>
      </c>
      <c r="X65" s="158"/>
    </row>
    <row r="66" spans="1:24" s="159" customFormat="1" ht="16.5" customHeight="1">
      <c r="A66" s="148">
        <f t="shared" si="3"/>
        <v>58</v>
      </c>
      <c r="B66" s="149" t="str">
        <f>IF(ISNA(VLOOKUP($A66,DSLOP,DTK_AV!B$5,0))=FALSE,VLOOKUP($A66,DSLOP,DTK_AV!B$5,0),"")</f>
        <v/>
      </c>
      <c r="C66" s="150" t="str">
        <f>IF(ISNA(VLOOKUP($A66,DSLOP,DTK_AV!C$5,0))=FALSE,VLOOKUP($A66,DSLOP,DTK_AV!C$5,0),"")</f>
        <v/>
      </c>
      <c r="D66" s="151" t="str">
        <f>IF(ISNA(VLOOKUP($A66,DSLOP,DTK_AV!D$5,0))=FALSE,VLOOKUP($A66,DSLOP,DTK_AV!D$5,0),"")</f>
        <v/>
      </c>
      <c r="E66" s="206" t="str">
        <f>IF(ISNA(VLOOKUP($A66,DSLOP,DTK_AV!E$5,0))=FALSE,VLOOKUP($A66,DSLOP,DTK_AV!E$5,0),"")</f>
        <v/>
      </c>
      <c r="F66" s="152" t="str">
        <f>IF(ISNA(VLOOKUP($A66,DSLOP,DTK_AV!F$5,0))=FALSE,VLOOKUP($A66,DSLOP,DTK_AV!F$5,0),"")</f>
        <v/>
      </c>
      <c r="G66" s="153"/>
      <c r="H66" s="153"/>
      <c r="I66" s="153"/>
      <c r="J66" s="153"/>
      <c r="K66" s="153"/>
      <c r="L66" s="153"/>
      <c r="M66" s="153"/>
      <c r="N66" s="153"/>
      <c r="O66" s="154"/>
      <c r="P66" s="154"/>
      <c r="Q66" s="155">
        <f t="shared" si="1"/>
        <v>0</v>
      </c>
      <c r="R66" s="155">
        <f t="shared" si="2"/>
        <v>0</v>
      </c>
      <c r="S66" s="156" t="str">
        <f t="shared" si="4"/>
        <v>Không</v>
      </c>
      <c r="T66" s="157" t="str">
        <f>IF(ISNA(VLOOKUP($A66,DSLOP,DTK_AV!T$5,0))=FALSE,VLOOKUP($A66,DSLOP,DTK_AV!T$5,0),"")</f>
        <v/>
      </c>
      <c r="U66" s="158"/>
      <c r="V66" s="136">
        <v>7</v>
      </c>
      <c r="W66" s="136" t="s">
        <v>30</v>
      </c>
      <c r="X66" s="158"/>
    </row>
    <row r="67" spans="1:24" s="159" customFormat="1" ht="16.5" customHeight="1">
      <c r="A67" s="148">
        <f t="shared" si="3"/>
        <v>59</v>
      </c>
      <c r="B67" s="149" t="str">
        <f>IF(ISNA(VLOOKUP($A67,DSLOP,DTK_AV!B$5,0))=FALSE,VLOOKUP($A67,DSLOP,DTK_AV!B$5,0),"")</f>
        <v/>
      </c>
      <c r="C67" s="150" t="str">
        <f>IF(ISNA(VLOOKUP($A67,DSLOP,DTK_AV!C$5,0))=FALSE,VLOOKUP($A67,DSLOP,DTK_AV!C$5,0),"")</f>
        <v/>
      </c>
      <c r="D67" s="151" t="str">
        <f>IF(ISNA(VLOOKUP($A67,DSLOP,DTK_AV!D$5,0))=FALSE,VLOOKUP($A67,DSLOP,DTK_AV!D$5,0),"")</f>
        <v/>
      </c>
      <c r="E67" s="206" t="str">
        <f>IF(ISNA(VLOOKUP($A67,DSLOP,DTK_AV!E$5,0))=FALSE,VLOOKUP($A67,DSLOP,DTK_AV!E$5,0),"")</f>
        <v/>
      </c>
      <c r="F67" s="152" t="str">
        <f>IF(ISNA(VLOOKUP($A67,DSLOP,DTK_AV!F$5,0))=FALSE,VLOOKUP($A67,DSLOP,DTK_AV!F$5,0),"")</f>
        <v/>
      </c>
      <c r="G67" s="153"/>
      <c r="H67" s="153"/>
      <c r="I67" s="153"/>
      <c r="J67" s="153"/>
      <c r="K67" s="153"/>
      <c r="L67" s="153"/>
      <c r="M67" s="153"/>
      <c r="N67" s="153"/>
      <c r="O67" s="154"/>
      <c r="P67" s="154"/>
      <c r="Q67" s="155">
        <f t="shared" si="1"/>
        <v>0</v>
      </c>
      <c r="R67" s="155">
        <f t="shared" si="2"/>
        <v>0</v>
      </c>
      <c r="S67" s="156" t="str">
        <f t="shared" si="4"/>
        <v>Không</v>
      </c>
      <c r="T67" s="157" t="str">
        <f>IF(ISNA(VLOOKUP($A67,DSLOP,DTK_AV!T$5,0))=FALSE,VLOOKUP($A67,DSLOP,DTK_AV!T$5,0),"")</f>
        <v/>
      </c>
      <c r="U67" s="158"/>
      <c r="V67" s="136">
        <v>7.1</v>
      </c>
      <c r="W67" s="136" t="s">
        <v>109</v>
      </c>
      <c r="X67" s="158"/>
    </row>
    <row r="68" spans="1:24" s="159" customFormat="1" ht="16.5" customHeight="1">
      <c r="A68" s="148">
        <f t="shared" si="3"/>
        <v>60</v>
      </c>
      <c r="B68" s="149" t="str">
        <f>IF(ISNA(VLOOKUP($A68,DSLOP,DTK_AV!B$5,0))=FALSE,VLOOKUP($A68,DSLOP,DTK_AV!B$5,0),"")</f>
        <v/>
      </c>
      <c r="C68" s="150" t="str">
        <f>IF(ISNA(VLOOKUP($A68,DSLOP,DTK_AV!C$5,0))=FALSE,VLOOKUP($A68,DSLOP,DTK_AV!C$5,0),"")</f>
        <v/>
      </c>
      <c r="D68" s="151" t="str">
        <f>IF(ISNA(VLOOKUP($A68,DSLOP,DTK_AV!D$5,0))=FALSE,VLOOKUP($A68,DSLOP,DTK_AV!D$5,0),"")</f>
        <v/>
      </c>
      <c r="E68" s="206" t="str">
        <f>IF(ISNA(VLOOKUP($A68,DSLOP,DTK_AV!E$5,0))=FALSE,VLOOKUP($A68,DSLOP,DTK_AV!E$5,0),"")</f>
        <v/>
      </c>
      <c r="F68" s="152" t="str">
        <f>IF(ISNA(VLOOKUP($A68,DSLOP,DTK_AV!F$5,0))=FALSE,VLOOKUP($A68,DSLOP,DTK_AV!F$5,0),"")</f>
        <v/>
      </c>
      <c r="G68" s="153"/>
      <c r="H68" s="153"/>
      <c r="I68" s="153"/>
      <c r="J68" s="153"/>
      <c r="K68" s="153"/>
      <c r="L68" s="153"/>
      <c r="M68" s="153"/>
      <c r="N68" s="153"/>
      <c r="O68" s="154"/>
      <c r="P68" s="154"/>
      <c r="Q68" s="155">
        <f t="shared" si="1"/>
        <v>0</v>
      </c>
      <c r="R68" s="155">
        <f t="shared" si="2"/>
        <v>0</v>
      </c>
      <c r="S68" s="156" t="str">
        <f t="shared" si="4"/>
        <v>Không</v>
      </c>
      <c r="T68" s="157" t="str">
        <f>IF(ISNA(VLOOKUP($A68,DSLOP,DTK_AV!T$5,0))=FALSE,VLOOKUP($A68,DSLOP,DTK_AV!T$5,0),"")</f>
        <v/>
      </c>
      <c r="U68" s="158"/>
      <c r="V68" s="136">
        <v>7.2</v>
      </c>
      <c r="W68" s="136" t="s">
        <v>110</v>
      </c>
      <c r="X68" s="158"/>
    </row>
    <row r="69" spans="1:24" s="159" customFormat="1" ht="16.5" customHeight="1">
      <c r="A69" s="148">
        <f t="shared" si="3"/>
        <v>61</v>
      </c>
      <c r="B69" s="149" t="str">
        <f>IF(ISNA(VLOOKUP($A69,DSLOP,DTK_AV!B$5,0))=FALSE,VLOOKUP($A69,DSLOP,DTK_AV!B$5,0),"")</f>
        <v/>
      </c>
      <c r="C69" s="150" t="str">
        <f>IF(ISNA(VLOOKUP($A69,DSLOP,DTK_AV!C$5,0))=FALSE,VLOOKUP($A69,DSLOP,DTK_AV!C$5,0),"")</f>
        <v/>
      </c>
      <c r="D69" s="151" t="str">
        <f>IF(ISNA(VLOOKUP($A69,DSLOP,DTK_AV!D$5,0))=FALSE,VLOOKUP($A69,DSLOP,DTK_AV!D$5,0),"")</f>
        <v/>
      </c>
      <c r="E69" s="206" t="str">
        <f>IF(ISNA(VLOOKUP($A69,DSLOP,DTK_AV!E$5,0))=FALSE,VLOOKUP($A69,DSLOP,DTK_AV!E$5,0),"")</f>
        <v/>
      </c>
      <c r="F69" s="152" t="str">
        <f>IF(ISNA(VLOOKUP($A69,DSLOP,DTK_AV!F$5,0))=FALSE,VLOOKUP($A69,DSLOP,DTK_AV!F$5,0),"")</f>
        <v/>
      </c>
      <c r="G69" s="153"/>
      <c r="H69" s="153"/>
      <c r="I69" s="153"/>
      <c r="J69" s="153"/>
      <c r="K69" s="153"/>
      <c r="L69" s="153"/>
      <c r="M69" s="153"/>
      <c r="N69" s="153"/>
      <c r="O69" s="154"/>
      <c r="P69" s="154"/>
      <c r="Q69" s="155">
        <f t="shared" si="1"/>
        <v>0</v>
      </c>
      <c r="R69" s="155">
        <f t="shared" si="2"/>
        <v>0</v>
      </c>
      <c r="S69" s="156" t="str">
        <f t="shared" si="4"/>
        <v>Không</v>
      </c>
      <c r="T69" s="157" t="str">
        <f>IF(ISNA(VLOOKUP($A69,DSLOP,DTK_AV!T$5,0))=FALSE,VLOOKUP($A69,DSLOP,DTK_AV!T$5,0),"")</f>
        <v/>
      </c>
      <c r="U69" s="158"/>
      <c r="V69" s="136">
        <v>7.3</v>
      </c>
      <c r="W69" s="136" t="s">
        <v>111</v>
      </c>
      <c r="X69" s="158"/>
    </row>
    <row r="70" spans="1:24" s="159" customFormat="1" ht="16.5" customHeight="1">
      <c r="A70" s="148">
        <f t="shared" si="3"/>
        <v>62</v>
      </c>
      <c r="B70" s="149" t="str">
        <f>IF(ISNA(VLOOKUP($A70,DSLOP,DTK_AV!B$5,0))=FALSE,VLOOKUP($A70,DSLOP,DTK_AV!B$5,0),"")</f>
        <v/>
      </c>
      <c r="C70" s="150" t="str">
        <f>IF(ISNA(VLOOKUP($A70,DSLOP,DTK_AV!C$5,0))=FALSE,VLOOKUP($A70,DSLOP,DTK_AV!C$5,0),"")</f>
        <v/>
      </c>
      <c r="D70" s="151" t="str">
        <f>IF(ISNA(VLOOKUP($A70,DSLOP,DTK_AV!D$5,0))=FALSE,VLOOKUP($A70,DSLOP,DTK_AV!D$5,0),"")</f>
        <v/>
      </c>
      <c r="E70" s="206" t="str">
        <f>IF(ISNA(VLOOKUP($A70,DSLOP,DTK_AV!E$5,0))=FALSE,VLOOKUP($A70,DSLOP,DTK_AV!E$5,0),"")</f>
        <v/>
      </c>
      <c r="F70" s="152" t="str">
        <f>IF(ISNA(VLOOKUP($A70,DSLOP,DTK_AV!F$5,0))=FALSE,VLOOKUP($A70,DSLOP,DTK_AV!F$5,0),"")</f>
        <v/>
      </c>
      <c r="G70" s="153"/>
      <c r="H70" s="153"/>
      <c r="I70" s="153"/>
      <c r="J70" s="153"/>
      <c r="K70" s="153"/>
      <c r="L70" s="153"/>
      <c r="M70" s="153"/>
      <c r="N70" s="153"/>
      <c r="O70" s="154"/>
      <c r="P70" s="154"/>
      <c r="Q70" s="155">
        <f t="shared" si="1"/>
        <v>0</v>
      </c>
      <c r="R70" s="155">
        <f t="shared" si="2"/>
        <v>0</v>
      </c>
      <c r="S70" s="156" t="str">
        <f t="shared" si="4"/>
        <v>Không</v>
      </c>
      <c r="T70" s="157" t="str">
        <f>IF(ISNA(VLOOKUP($A70,DSLOP,DTK_AV!T$5,0))=FALSE,VLOOKUP($A70,DSLOP,DTK_AV!T$5,0),"")</f>
        <v/>
      </c>
      <c r="U70" s="158"/>
      <c r="V70" s="136">
        <v>7.4</v>
      </c>
      <c r="W70" s="136" t="s">
        <v>112</v>
      </c>
      <c r="X70" s="158"/>
    </row>
    <row r="71" spans="1:24" s="159" customFormat="1" ht="16.5" customHeight="1">
      <c r="A71" s="148">
        <f t="shared" si="3"/>
        <v>63</v>
      </c>
      <c r="B71" s="149" t="str">
        <f>IF(ISNA(VLOOKUP($A71,DSLOP,DTK_AV!B$5,0))=FALSE,VLOOKUP($A71,DSLOP,DTK_AV!B$5,0),"")</f>
        <v/>
      </c>
      <c r="C71" s="150" t="str">
        <f>IF(ISNA(VLOOKUP($A71,DSLOP,DTK_AV!C$5,0))=FALSE,VLOOKUP($A71,DSLOP,DTK_AV!C$5,0),"")</f>
        <v/>
      </c>
      <c r="D71" s="151" t="str">
        <f>IF(ISNA(VLOOKUP($A71,DSLOP,DTK_AV!D$5,0))=FALSE,VLOOKUP($A71,DSLOP,DTK_AV!D$5,0),"")</f>
        <v/>
      </c>
      <c r="E71" s="206" t="str">
        <f>IF(ISNA(VLOOKUP($A71,DSLOP,DTK_AV!E$5,0))=FALSE,VLOOKUP($A71,DSLOP,DTK_AV!E$5,0),"")</f>
        <v/>
      </c>
      <c r="F71" s="152" t="str">
        <f>IF(ISNA(VLOOKUP($A71,DSLOP,DTK_AV!F$5,0))=FALSE,VLOOKUP($A71,DSLOP,DTK_AV!F$5,0),"")</f>
        <v/>
      </c>
      <c r="G71" s="153"/>
      <c r="H71" s="153"/>
      <c r="I71" s="153"/>
      <c r="J71" s="153"/>
      <c r="K71" s="153"/>
      <c r="L71" s="153"/>
      <c r="M71" s="153"/>
      <c r="N71" s="153"/>
      <c r="O71" s="154"/>
      <c r="P71" s="154"/>
      <c r="Q71" s="155">
        <f t="shared" si="1"/>
        <v>0</v>
      </c>
      <c r="R71" s="155">
        <f t="shared" si="2"/>
        <v>0</v>
      </c>
      <c r="S71" s="156" t="str">
        <f t="shared" si="4"/>
        <v>Không</v>
      </c>
      <c r="T71" s="157" t="str">
        <f>IF(ISNA(VLOOKUP($A71,DSLOP,DTK_AV!T$5,0))=FALSE,VLOOKUP($A71,DSLOP,DTK_AV!T$5,0),"")</f>
        <v/>
      </c>
      <c r="U71" s="158"/>
      <c r="V71" s="136">
        <v>7.5</v>
      </c>
      <c r="W71" s="136" t="s">
        <v>113</v>
      </c>
      <c r="X71" s="158"/>
    </row>
    <row r="72" spans="1:24" s="159" customFormat="1" ht="16.5" customHeight="1">
      <c r="A72" s="148">
        <f t="shared" si="3"/>
        <v>64</v>
      </c>
      <c r="B72" s="149" t="str">
        <f>IF(ISNA(VLOOKUP($A72,DSLOP,DTK_AV!B$5,0))=FALSE,VLOOKUP($A72,DSLOP,DTK_AV!B$5,0),"")</f>
        <v/>
      </c>
      <c r="C72" s="150" t="str">
        <f>IF(ISNA(VLOOKUP($A72,DSLOP,DTK_AV!C$5,0))=FALSE,VLOOKUP($A72,DSLOP,DTK_AV!C$5,0),"")</f>
        <v/>
      </c>
      <c r="D72" s="151" t="str">
        <f>IF(ISNA(VLOOKUP($A72,DSLOP,DTK_AV!D$5,0))=FALSE,VLOOKUP($A72,DSLOP,DTK_AV!D$5,0),"")</f>
        <v/>
      </c>
      <c r="E72" s="206" t="str">
        <f>IF(ISNA(VLOOKUP($A72,DSLOP,DTK_AV!E$5,0))=FALSE,VLOOKUP($A72,DSLOP,DTK_AV!E$5,0),"")</f>
        <v/>
      </c>
      <c r="F72" s="152" t="str">
        <f>IF(ISNA(VLOOKUP($A72,DSLOP,DTK_AV!F$5,0))=FALSE,VLOOKUP($A72,DSLOP,DTK_AV!F$5,0),"")</f>
        <v/>
      </c>
      <c r="G72" s="153"/>
      <c r="H72" s="153"/>
      <c r="I72" s="153"/>
      <c r="J72" s="153"/>
      <c r="K72" s="153"/>
      <c r="L72" s="153"/>
      <c r="M72" s="153"/>
      <c r="N72" s="153"/>
      <c r="O72" s="154"/>
      <c r="P72" s="154"/>
      <c r="Q72" s="155">
        <f t="shared" si="1"/>
        <v>0</v>
      </c>
      <c r="R72" s="155">
        <f t="shared" si="2"/>
        <v>0</v>
      </c>
      <c r="S72" s="156" t="str">
        <f t="shared" si="4"/>
        <v>Không</v>
      </c>
      <c r="T72" s="157" t="str">
        <f>IF(ISNA(VLOOKUP($A72,DSLOP,DTK_AV!T$5,0))=FALSE,VLOOKUP($A72,DSLOP,DTK_AV!T$5,0),"")</f>
        <v/>
      </c>
      <c r="U72" s="158"/>
      <c r="V72" s="136">
        <v>7.6</v>
      </c>
      <c r="W72" s="136" t="s">
        <v>114</v>
      </c>
      <c r="X72" s="158"/>
    </row>
    <row r="73" spans="1:24" s="159" customFormat="1" ht="16.5" customHeight="1">
      <c r="A73" s="148">
        <f t="shared" si="3"/>
        <v>65</v>
      </c>
      <c r="B73" s="149" t="str">
        <f>IF(ISNA(VLOOKUP($A73,DSLOP,DTK_AV!B$5,0))=FALSE,VLOOKUP($A73,DSLOP,DTK_AV!B$5,0),"")</f>
        <v/>
      </c>
      <c r="C73" s="150" t="str">
        <f>IF(ISNA(VLOOKUP($A73,DSLOP,DTK_AV!C$5,0))=FALSE,VLOOKUP($A73,DSLOP,DTK_AV!C$5,0),"")</f>
        <v/>
      </c>
      <c r="D73" s="151" t="str">
        <f>IF(ISNA(VLOOKUP($A73,DSLOP,DTK_AV!D$5,0))=FALSE,VLOOKUP($A73,DSLOP,DTK_AV!D$5,0),"")</f>
        <v/>
      </c>
      <c r="E73" s="206" t="str">
        <f>IF(ISNA(VLOOKUP($A73,DSLOP,DTK_AV!E$5,0))=FALSE,VLOOKUP($A73,DSLOP,DTK_AV!E$5,0),"")</f>
        <v/>
      </c>
      <c r="F73" s="152" t="str">
        <f>IF(ISNA(VLOOKUP($A73,DSLOP,DTK_AV!F$5,0))=FALSE,VLOOKUP($A73,DSLOP,DTK_AV!F$5,0),"")</f>
        <v/>
      </c>
      <c r="G73" s="153"/>
      <c r="H73" s="153"/>
      <c r="I73" s="153"/>
      <c r="J73" s="153"/>
      <c r="K73" s="153"/>
      <c r="L73" s="153"/>
      <c r="M73" s="153"/>
      <c r="N73" s="153"/>
      <c r="O73" s="154"/>
      <c r="P73" s="154"/>
      <c r="Q73" s="155">
        <f t="shared" si="1"/>
        <v>0</v>
      </c>
      <c r="R73" s="155">
        <f t="shared" si="2"/>
        <v>0</v>
      </c>
      <c r="S73" s="156" t="str">
        <f t="shared" ref="S73:S79" si="5">VLOOKUP(R73,$V:$W,2,0)</f>
        <v>Không</v>
      </c>
      <c r="T73" s="157" t="str">
        <f>IF(ISNA(VLOOKUP($A73,DSLOP,DTK_AV!T$5,0))=FALSE,VLOOKUP($A73,DSLOP,DTK_AV!T$5,0),"")</f>
        <v/>
      </c>
      <c r="U73" s="158"/>
      <c r="V73" s="136">
        <v>7.7</v>
      </c>
      <c r="W73" s="136" t="s">
        <v>115</v>
      </c>
      <c r="X73" s="158"/>
    </row>
    <row r="74" spans="1:24" s="159" customFormat="1" ht="16.5" customHeight="1">
      <c r="A74" s="148">
        <f t="shared" si="3"/>
        <v>66</v>
      </c>
      <c r="B74" s="149" t="str">
        <f>IF(ISNA(VLOOKUP($A74,DSLOP,DTK_AV!B$5,0))=FALSE,VLOOKUP($A74,DSLOP,DTK_AV!B$5,0),"")</f>
        <v/>
      </c>
      <c r="C74" s="150" t="str">
        <f>IF(ISNA(VLOOKUP($A74,DSLOP,DTK_AV!C$5,0))=FALSE,VLOOKUP($A74,DSLOP,DTK_AV!C$5,0),"")</f>
        <v/>
      </c>
      <c r="D74" s="151" t="str">
        <f>IF(ISNA(VLOOKUP($A74,DSLOP,DTK_AV!D$5,0))=FALSE,VLOOKUP($A74,DSLOP,DTK_AV!D$5,0),"")</f>
        <v/>
      </c>
      <c r="E74" s="206" t="str">
        <f>IF(ISNA(VLOOKUP($A74,DSLOP,DTK_AV!E$5,0))=FALSE,VLOOKUP($A74,DSLOP,DTK_AV!E$5,0),"")</f>
        <v/>
      </c>
      <c r="F74" s="152" t="str">
        <f>IF(ISNA(VLOOKUP($A74,DSLOP,DTK_AV!F$5,0))=FALSE,VLOOKUP($A74,DSLOP,DTK_AV!F$5,0),"")</f>
        <v/>
      </c>
      <c r="G74" s="153"/>
      <c r="H74" s="153"/>
      <c r="I74" s="153"/>
      <c r="J74" s="153"/>
      <c r="K74" s="153"/>
      <c r="L74" s="153"/>
      <c r="M74" s="153"/>
      <c r="N74" s="153"/>
      <c r="O74" s="154"/>
      <c r="P74" s="154"/>
      <c r="Q74" s="155">
        <f t="shared" ref="Q74:Q79" si="6">ROUND(SUM(IF(ISNUMBER(O74),O74,0 )*0.6,IF(ISNUMBER(P74),P74,0 )*0.4),1)</f>
        <v>0</v>
      </c>
      <c r="R74" s="155">
        <f t="shared" ref="R74:R79" si="7">IF(OR(Q74&lt;4,$R$8&lt;&gt;100%),0,ROUND(SUMPRODUCT(G74:Q74,$G$8:$Q$8)/$R$8,1))</f>
        <v>0</v>
      </c>
      <c r="S74" s="156" t="str">
        <f t="shared" si="5"/>
        <v>Không</v>
      </c>
      <c r="T74" s="157" t="str">
        <f>IF(ISNA(VLOOKUP($A74,DSLOP,DTK_AV!T$5,0))=FALSE,VLOOKUP($A74,DSLOP,DTK_AV!T$5,0),"")</f>
        <v/>
      </c>
      <c r="U74" s="158"/>
      <c r="V74" s="136">
        <v>7.8</v>
      </c>
      <c r="W74" s="136" t="s">
        <v>116</v>
      </c>
      <c r="X74" s="158"/>
    </row>
    <row r="75" spans="1:24" s="159" customFormat="1" ht="16.5" customHeight="1">
      <c r="A75" s="148">
        <f t="shared" ref="A75:A79" si="8">A74+1</f>
        <v>67</v>
      </c>
      <c r="B75" s="149" t="str">
        <f>IF(ISNA(VLOOKUP($A75,DSLOP,DTK_AV!B$5,0))=FALSE,VLOOKUP($A75,DSLOP,DTK_AV!B$5,0),"")</f>
        <v/>
      </c>
      <c r="C75" s="150" t="str">
        <f>IF(ISNA(VLOOKUP($A75,DSLOP,DTK_AV!C$5,0))=FALSE,VLOOKUP($A75,DSLOP,DTK_AV!C$5,0),"")</f>
        <v/>
      </c>
      <c r="D75" s="151" t="str">
        <f>IF(ISNA(VLOOKUP($A75,DSLOP,DTK_AV!D$5,0))=FALSE,VLOOKUP($A75,DSLOP,DTK_AV!D$5,0),"")</f>
        <v/>
      </c>
      <c r="E75" s="206" t="str">
        <f>IF(ISNA(VLOOKUP($A75,DSLOP,DTK_AV!E$5,0))=FALSE,VLOOKUP($A75,DSLOP,DTK_AV!E$5,0),"")</f>
        <v/>
      </c>
      <c r="F75" s="152" t="str">
        <f>IF(ISNA(VLOOKUP($A75,DSLOP,DTK_AV!F$5,0))=FALSE,VLOOKUP($A75,DSLOP,DTK_AV!F$5,0),"")</f>
        <v/>
      </c>
      <c r="G75" s="153"/>
      <c r="H75" s="153"/>
      <c r="I75" s="153"/>
      <c r="J75" s="153"/>
      <c r="K75" s="153"/>
      <c r="L75" s="153"/>
      <c r="M75" s="153"/>
      <c r="N75" s="153"/>
      <c r="O75" s="154"/>
      <c r="P75" s="154"/>
      <c r="Q75" s="155">
        <f t="shared" si="6"/>
        <v>0</v>
      </c>
      <c r="R75" s="155">
        <f t="shared" si="7"/>
        <v>0</v>
      </c>
      <c r="S75" s="156" t="str">
        <f t="shared" si="5"/>
        <v>Không</v>
      </c>
      <c r="T75" s="157" t="str">
        <f>IF(ISNA(VLOOKUP($A75,DSLOP,DTK_AV!T$5,0))=FALSE,VLOOKUP($A75,DSLOP,DTK_AV!T$5,0),"")</f>
        <v/>
      </c>
      <c r="U75" s="158"/>
      <c r="V75" s="136">
        <v>7.9</v>
      </c>
      <c r="W75" s="136" t="s">
        <v>117</v>
      </c>
      <c r="X75" s="158"/>
    </row>
    <row r="76" spans="1:24" s="159" customFormat="1" ht="16.5" customHeight="1">
      <c r="A76" s="148">
        <f t="shared" si="8"/>
        <v>68</v>
      </c>
      <c r="B76" s="149" t="str">
        <f>IF(ISNA(VLOOKUP($A76,DSLOP,DTK_AV!B$5,0))=FALSE,VLOOKUP($A76,DSLOP,DTK_AV!B$5,0),"")</f>
        <v/>
      </c>
      <c r="C76" s="150" t="str">
        <f>IF(ISNA(VLOOKUP($A76,DSLOP,DTK_AV!C$5,0))=FALSE,VLOOKUP($A76,DSLOP,DTK_AV!C$5,0),"")</f>
        <v/>
      </c>
      <c r="D76" s="151" t="str">
        <f>IF(ISNA(VLOOKUP($A76,DSLOP,DTK_AV!D$5,0))=FALSE,VLOOKUP($A76,DSLOP,DTK_AV!D$5,0),"")</f>
        <v/>
      </c>
      <c r="E76" s="206" t="str">
        <f>IF(ISNA(VLOOKUP($A76,DSLOP,DTK_AV!E$5,0))=FALSE,VLOOKUP($A76,DSLOP,DTK_AV!E$5,0),"")</f>
        <v/>
      </c>
      <c r="F76" s="152" t="str">
        <f>IF(ISNA(VLOOKUP($A76,DSLOP,DTK_AV!F$5,0))=FALSE,VLOOKUP($A76,DSLOP,DTK_AV!F$5,0),"")</f>
        <v/>
      </c>
      <c r="G76" s="153"/>
      <c r="H76" s="153"/>
      <c r="I76" s="153"/>
      <c r="J76" s="153"/>
      <c r="K76" s="153"/>
      <c r="L76" s="153"/>
      <c r="M76" s="153"/>
      <c r="N76" s="153"/>
      <c r="O76" s="154"/>
      <c r="P76" s="154"/>
      <c r="Q76" s="155">
        <f t="shared" si="6"/>
        <v>0</v>
      </c>
      <c r="R76" s="155">
        <f t="shared" si="7"/>
        <v>0</v>
      </c>
      <c r="S76" s="156" t="str">
        <f t="shared" si="5"/>
        <v>Không</v>
      </c>
      <c r="T76" s="157" t="str">
        <f>IF(ISNA(VLOOKUP($A76,DSLOP,DTK_AV!T$5,0))=FALSE,VLOOKUP($A76,DSLOP,DTK_AV!T$5,0),"")</f>
        <v/>
      </c>
      <c r="U76" s="158"/>
      <c r="V76" s="136">
        <v>8</v>
      </c>
      <c r="W76" s="136" t="s">
        <v>43</v>
      </c>
      <c r="X76" s="158"/>
    </row>
    <row r="77" spans="1:24" s="159" customFormat="1" ht="16.5" customHeight="1">
      <c r="A77" s="148">
        <f t="shared" si="8"/>
        <v>69</v>
      </c>
      <c r="B77" s="149" t="str">
        <f>IF(ISNA(VLOOKUP($A77,DSLOP,DTK_AV!B$5,0))=FALSE,VLOOKUP($A77,DSLOP,DTK_AV!B$5,0),"")</f>
        <v/>
      </c>
      <c r="C77" s="150" t="str">
        <f>IF(ISNA(VLOOKUP($A77,DSLOP,DTK_AV!C$5,0))=FALSE,VLOOKUP($A77,DSLOP,DTK_AV!C$5,0),"")</f>
        <v/>
      </c>
      <c r="D77" s="151" t="str">
        <f>IF(ISNA(VLOOKUP($A77,DSLOP,DTK_AV!D$5,0))=FALSE,VLOOKUP($A77,DSLOP,DTK_AV!D$5,0),"")</f>
        <v/>
      </c>
      <c r="E77" s="206" t="str">
        <f>IF(ISNA(VLOOKUP($A77,DSLOP,DTK_AV!E$5,0))=FALSE,VLOOKUP($A77,DSLOP,DTK_AV!E$5,0),"")</f>
        <v/>
      </c>
      <c r="F77" s="152" t="str">
        <f>IF(ISNA(VLOOKUP($A77,DSLOP,DTK_AV!F$5,0))=FALSE,VLOOKUP($A77,DSLOP,DTK_AV!F$5,0),"")</f>
        <v/>
      </c>
      <c r="G77" s="153"/>
      <c r="H77" s="153"/>
      <c r="I77" s="153"/>
      <c r="J77" s="153"/>
      <c r="K77" s="153"/>
      <c r="L77" s="153"/>
      <c r="M77" s="153"/>
      <c r="N77" s="153"/>
      <c r="O77" s="154"/>
      <c r="P77" s="154"/>
      <c r="Q77" s="155">
        <f t="shared" si="6"/>
        <v>0</v>
      </c>
      <c r="R77" s="155">
        <f t="shared" si="7"/>
        <v>0</v>
      </c>
      <c r="S77" s="156" t="str">
        <f t="shared" si="5"/>
        <v>Không</v>
      </c>
      <c r="T77" s="157" t="str">
        <f>IF(ISNA(VLOOKUP($A77,DSLOP,DTK_AV!T$5,0))=FALSE,VLOOKUP($A77,DSLOP,DTK_AV!T$5,0),"")</f>
        <v/>
      </c>
      <c r="U77" s="158"/>
      <c r="V77" s="136">
        <v>8.1</v>
      </c>
      <c r="W77" s="136" t="s">
        <v>118</v>
      </c>
      <c r="X77" s="158"/>
    </row>
    <row r="78" spans="1:24" s="159" customFormat="1" ht="16.5" customHeight="1">
      <c r="A78" s="148">
        <f t="shared" si="8"/>
        <v>70</v>
      </c>
      <c r="B78" s="149" t="str">
        <f>IF(ISNA(VLOOKUP($A78,DSLOP,DTK_AV!B$5,0))=FALSE,VLOOKUP($A78,DSLOP,DTK_AV!B$5,0),"")</f>
        <v/>
      </c>
      <c r="C78" s="150" t="str">
        <f>IF(ISNA(VLOOKUP($A78,DSLOP,DTK_AV!C$5,0))=FALSE,VLOOKUP($A78,DSLOP,DTK_AV!C$5,0),"")</f>
        <v/>
      </c>
      <c r="D78" s="151" t="str">
        <f>IF(ISNA(VLOOKUP($A78,DSLOP,DTK_AV!D$5,0))=FALSE,VLOOKUP($A78,DSLOP,DTK_AV!D$5,0),"")</f>
        <v/>
      </c>
      <c r="E78" s="206" t="str">
        <f>IF(ISNA(VLOOKUP($A78,DSLOP,DTK_AV!E$5,0))=FALSE,VLOOKUP($A78,DSLOP,DTK_AV!E$5,0),"")</f>
        <v/>
      </c>
      <c r="F78" s="152" t="str">
        <f>IF(ISNA(VLOOKUP($A78,DSLOP,DTK_AV!F$5,0))=FALSE,VLOOKUP($A78,DSLOP,DTK_AV!F$5,0),"")</f>
        <v/>
      </c>
      <c r="G78" s="153"/>
      <c r="H78" s="153"/>
      <c r="I78" s="153"/>
      <c r="J78" s="153"/>
      <c r="K78" s="153"/>
      <c r="L78" s="153"/>
      <c r="M78" s="153"/>
      <c r="N78" s="153"/>
      <c r="O78" s="154"/>
      <c r="P78" s="154"/>
      <c r="Q78" s="155">
        <f t="shared" si="6"/>
        <v>0</v>
      </c>
      <c r="R78" s="155">
        <f t="shared" si="7"/>
        <v>0</v>
      </c>
      <c r="S78" s="156" t="str">
        <f t="shared" si="5"/>
        <v>Không</v>
      </c>
      <c r="T78" s="157" t="str">
        <f>IF(ISNA(VLOOKUP($A78,DSLOP,DTK_AV!T$5,0))=FALSE,VLOOKUP($A78,DSLOP,DTK_AV!T$5,0),"")</f>
        <v/>
      </c>
      <c r="U78" s="158"/>
      <c r="V78" s="136">
        <v>8.1999999999999993</v>
      </c>
      <c r="W78" s="136" t="s">
        <v>119</v>
      </c>
      <c r="X78" s="158"/>
    </row>
    <row r="79" spans="1:24" s="159" customFormat="1" ht="16.5" customHeight="1">
      <c r="A79" s="148">
        <f t="shared" si="8"/>
        <v>71</v>
      </c>
      <c r="B79" s="149" t="str">
        <f>IF(ISNA(VLOOKUP($A79,DSLOP,DTK_AV!B$5,0))=FALSE,VLOOKUP($A79,DSLOP,DTK_AV!B$5,0),"")</f>
        <v/>
      </c>
      <c r="C79" s="150" t="str">
        <f>IF(ISNA(VLOOKUP($A79,DSLOP,DTK_AV!C$5,0))=FALSE,VLOOKUP($A79,DSLOP,DTK_AV!C$5,0),"")</f>
        <v/>
      </c>
      <c r="D79" s="151" t="str">
        <f>IF(ISNA(VLOOKUP($A79,DSLOP,DTK_AV!D$5,0))=FALSE,VLOOKUP($A79,DSLOP,DTK_AV!D$5,0),"")</f>
        <v/>
      </c>
      <c r="E79" s="206" t="str">
        <f>IF(ISNA(VLOOKUP($A79,DSLOP,DTK_AV!E$5,0))=FALSE,VLOOKUP($A79,DSLOP,DTK_AV!E$5,0),"")</f>
        <v/>
      </c>
      <c r="F79" s="152" t="str">
        <f>IF(ISNA(VLOOKUP($A79,DSLOP,DTK_AV!F$5,0))=FALSE,VLOOKUP($A79,DSLOP,DTK_AV!F$5,0),"")</f>
        <v/>
      </c>
      <c r="G79" s="153"/>
      <c r="H79" s="153"/>
      <c r="I79" s="153"/>
      <c r="J79" s="153"/>
      <c r="K79" s="153"/>
      <c r="L79" s="153"/>
      <c r="M79" s="153"/>
      <c r="N79" s="153"/>
      <c r="O79" s="154"/>
      <c r="P79" s="154"/>
      <c r="Q79" s="155">
        <f t="shared" si="6"/>
        <v>0</v>
      </c>
      <c r="R79" s="155">
        <f t="shared" si="7"/>
        <v>0</v>
      </c>
      <c r="S79" s="156" t="str">
        <f t="shared" si="5"/>
        <v>Không</v>
      </c>
      <c r="T79" s="157" t="str">
        <f>IF(ISNA(VLOOKUP($A79,DSLOP,DTK_AV!T$5,0))=FALSE,VLOOKUP($A79,DSLOP,DTK_AV!T$5,0),"")</f>
        <v/>
      </c>
      <c r="U79" s="158"/>
      <c r="V79" s="136">
        <v>8.3000000000000007</v>
      </c>
      <c r="W79" s="136" t="s">
        <v>120</v>
      </c>
      <c r="X79" s="158"/>
    </row>
    <row r="80" spans="1:24" s="159" customFormat="1" ht="7.5" customHeight="1">
      <c r="A80" s="160"/>
      <c r="B80" s="161"/>
      <c r="C80" s="162"/>
      <c r="D80" s="163"/>
      <c r="E80" s="163"/>
      <c r="F80" s="164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6"/>
      <c r="R80" s="166"/>
      <c r="S80" s="167"/>
      <c r="T80" s="168"/>
      <c r="U80" s="158"/>
      <c r="V80" s="136">
        <v>8.4</v>
      </c>
      <c r="W80" s="136" t="s">
        <v>121</v>
      </c>
      <c r="X80" s="158"/>
    </row>
    <row r="81" spans="1:24" s="159" customFormat="1" ht="20.25" customHeight="1">
      <c r="B81" s="148" t="s">
        <v>0</v>
      </c>
      <c r="C81" s="169" t="s">
        <v>49</v>
      </c>
      <c r="D81" s="170"/>
      <c r="E81" s="171" t="s">
        <v>50</v>
      </c>
      <c r="F81" s="172" t="s">
        <v>51</v>
      </c>
      <c r="G81" s="293" t="s">
        <v>18</v>
      </c>
      <c r="H81" s="293"/>
      <c r="I81" s="293"/>
      <c r="J81" s="293"/>
      <c r="K81" s="293"/>
      <c r="L81" s="293"/>
      <c r="M81" s="173"/>
      <c r="N81" s="174"/>
      <c r="O81" s="175"/>
      <c r="P81" s="175"/>
      <c r="Q81" s="176"/>
      <c r="R81" s="176"/>
      <c r="S81" s="167"/>
      <c r="T81" s="177"/>
      <c r="U81" s="158"/>
      <c r="V81" s="136">
        <v>8.5</v>
      </c>
      <c r="W81" s="136" t="s">
        <v>122</v>
      </c>
      <c r="X81" s="158"/>
    </row>
    <row r="82" spans="1:24" s="159" customFormat="1" ht="17.25" customHeight="1">
      <c r="B82" s="178">
        <v>1</v>
      </c>
      <c r="C82" s="179" t="s">
        <v>260</v>
      </c>
      <c r="D82" s="180"/>
      <c r="E82" s="178">
        <f>COUNTIF($R$9:$R$79,"&gt;=4")</f>
        <v>0</v>
      </c>
      <c r="F82" s="181">
        <f>E82/$E$84</f>
        <v>0</v>
      </c>
      <c r="G82" s="293"/>
      <c r="H82" s="293"/>
      <c r="I82" s="293"/>
      <c r="J82" s="293"/>
      <c r="K82" s="293"/>
      <c r="L82" s="293"/>
      <c r="M82" s="173"/>
      <c r="N82" s="174"/>
      <c r="O82" s="175"/>
      <c r="P82" s="175"/>
      <c r="Q82" s="176"/>
      <c r="R82" s="176"/>
      <c r="S82" s="167"/>
      <c r="T82" s="177"/>
      <c r="U82" s="158"/>
      <c r="V82" s="136">
        <v>8.6</v>
      </c>
      <c r="W82" s="136" t="s">
        <v>123</v>
      </c>
      <c r="X82" s="158"/>
    </row>
    <row r="83" spans="1:24" s="159" customFormat="1" ht="17.25" customHeight="1">
      <c r="B83" s="178">
        <v>2</v>
      </c>
      <c r="C83" s="179" t="s">
        <v>261</v>
      </c>
      <c r="D83" s="180"/>
      <c r="E83" s="178">
        <f>COUNTIF($R$9:$R$79,"&lt;4")</f>
        <v>71</v>
      </c>
      <c r="F83" s="181">
        <f>E83/$E$84</f>
        <v>1</v>
      </c>
      <c r="G83" s="293"/>
      <c r="H83" s="293"/>
      <c r="I83" s="293"/>
      <c r="J83" s="293"/>
      <c r="K83" s="293"/>
      <c r="L83" s="293"/>
      <c r="M83" s="173"/>
      <c r="N83" s="174"/>
      <c r="O83" s="175"/>
      <c r="P83" s="175"/>
      <c r="Q83" s="176"/>
      <c r="R83" s="176"/>
      <c r="S83" s="167"/>
      <c r="T83" s="177"/>
      <c r="U83" s="158"/>
      <c r="V83" s="136">
        <v>8.6999999999999993</v>
      </c>
      <c r="W83" s="136" t="s">
        <v>124</v>
      </c>
      <c r="X83" s="158"/>
    </row>
    <row r="84" spans="1:24" s="159" customFormat="1" ht="17.25" customHeight="1">
      <c r="B84" s="182" t="s">
        <v>54</v>
      </c>
      <c r="C84" s="183"/>
      <c r="D84" s="184"/>
      <c r="E84" s="185">
        <f>SUM(E82:E83)</f>
        <v>71</v>
      </c>
      <c r="F84" s="186">
        <f>SUM(F82:G83)</f>
        <v>1</v>
      </c>
      <c r="G84" s="293"/>
      <c r="H84" s="293"/>
      <c r="I84" s="293"/>
      <c r="J84" s="293"/>
      <c r="K84" s="293"/>
      <c r="L84" s="293"/>
      <c r="M84" s="173"/>
      <c r="N84" s="174"/>
      <c r="O84" s="175"/>
      <c r="P84" s="175"/>
      <c r="Q84" s="176"/>
      <c r="R84" s="176"/>
      <c r="S84" s="167"/>
      <c r="T84" s="177"/>
      <c r="U84" s="158"/>
      <c r="V84" s="136">
        <v>8.8000000000000007</v>
      </c>
      <c r="W84" s="136" t="s">
        <v>125</v>
      </c>
      <c r="X84" s="158"/>
    </row>
    <row r="85" spans="1:24" s="159" customFormat="1" ht="15.75" customHeight="1">
      <c r="A85" s="175"/>
      <c r="B85" s="175"/>
      <c r="C85" s="187"/>
      <c r="D85" s="188"/>
      <c r="E85" s="188"/>
      <c r="F85" s="189"/>
      <c r="G85" s="190"/>
      <c r="H85" s="190"/>
      <c r="I85" s="190"/>
      <c r="J85" s="190"/>
      <c r="K85" s="191"/>
      <c r="L85" s="191"/>
      <c r="M85" s="191"/>
      <c r="N85" s="191"/>
      <c r="O85" s="191"/>
      <c r="P85" s="187"/>
      <c r="Q85" s="187"/>
      <c r="R85" s="187"/>
      <c r="S85" s="192" t="str">
        <f ca="1">"Đà Nẵng, " &amp; TEXT(TODAY(),"dd/mm/yyyy")</f>
        <v>Đà Nẵng, 29/06/2019</v>
      </c>
      <c r="T85" s="193"/>
      <c r="U85" s="158"/>
      <c r="V85" s="136">
        <v>8.9</v>
      </c>
      <c r="W85" s="136" t="s">
        <v>126</v>
      </c>
      <c r="X85" s="158"/>
    </row>
    <row r="86" spans="1:24" s="159" customFormat="1" ht="18.75" customHeight="1">
      <c r="B86" s="194" t="s">
        <v>13</v>
      </c>
      <c r="C86" s="195"/>
      <c r="E86" s="175" t="s">
        <v>262</v>
      </c>
      <c r="G86" s="190"/>
      <c r="H86" s="190"/>
      <c r="I86" s="190"/>
      <c r="J86" s="190"/>
      <c r="K86" s="173"/>
      <c r="L86" s="196" t="s">
        <v>263</v>
      </c>
      <c r="M86" s="196"/>
      <c r="N86" s="197"/>
      <c r="O86" s="197"/>
      <c r="P86" s="175"/>
      <c r="Q86" s="187"/>
      <c r="R86" s="187"/>
      <c r="S86" s="187" t="s">
        <v>251</v>
      </c>
      <c r="T86" s="193"/>
      <c r="U86" s="158"/>
      <c r="V86" s="136">
        <v>9</v>
      </c>
      <c r="W86" s="136" t="s">
        <v>45</v>
      </c>
      <c r="X86" s="158"/>
    </row>
    <row r="87" spans="1:24" s="159" customFormat="1" ht="18.75" customHeight="1">
      <c r="A87" s="175"/>
      <c r="B87" s="175"/>
      <c r="C87" s="187"/>
      <c r="D87" s="188"/>
      <c r="E87" s="188"/>
      <c r="F87" s="195"/>
      <c r="G87" s="190"/>
      <c r="H87" s="190"/>
      <c r="I87" s="190"/>
      <c r="J87" s="190"/>
      <c r="K87" s="195"/>
      <c r="L87" s="198" t="s">
        <v>264</v>
      </c>
      <c r="M87" s="191"/>
      <c r="O87" s="197"/>
      <c r="P87" s="175"/>
      <c r="Q87" s="189"/>
      <c r="R87" s="199"/>
      <c r="S87" s="199"/>
      <c r="T87" s="193"/>
      <c r="U87" s="158"/>
      <c r="V87" s="136">
        <v>9.1</v>
      </c>
      <c r="W87" s="136" t="s">
        <v>127</v>
      </c>
      <c r="X87" s="158"/>
    </row>
    <row r="88" spans="1:24" s="159" customFormat="1" ht="15.75" customHeight="1">
      <c r="A88" s="175"/>
      <c r="B88" s="175"/>
      <c r="C88" s="187"/>
      <c r="D88" s="188"/>
      <c r="E88" s="188"/>
      <c r="F88" s="167"/>
      <c r="G88" s="190"/>
      <c r="H88" s="190"/>
      <c r="I88" s="190"/>
      <c r="J88" s="190"/>
      <c r="K88" s="191"/>
      <c r="L88" s="191"/>
      <c r="M88" s="191"/>
      <c r="N88" s="191"/>
      <c r="O88" s="191"/>
      <c r="P88" s="187"/>
      <c r="Q88" s="175"/>
      <c r="R88" s="187"/>
      <c r="S88" s="195"/>
      <c r="T88" s="193"/>
      <c r="U88" s="158"/>
      <c r="V88" s="136">
        <v>9.1999999999999993</v>
      </c>
      <c r="W88" s="136" t="s">
        <v>128</v>
      </c>
      <c r="X88" s="158"/>
    </row>
    <row r="89" spans="1:24" s="159" customFormat="1" ht="18.75" customHeight="1">
      <c r="A89" s="175"/>
      <c r="B89" s="175"/>
      <c r="C89" s="187"/>
      <c r="D89" s="188"/>
      <c r="E89" s="188"/>
      <c r="F89" s="167"/>
      <c r="G89" s="190"/>
      <c r="H89" s="190"/>
      <c r="I89" s="190"/>
      <c r="J89" s="190"/>
      <c r="K89" s="175"/>
      <c r="L89" s="191"/>
      <c r="M89" s="191"/>
      <c r="N89" s="191"/>
      <c r="O89" s="191"/>
      <c r="P89" s="187"/>
      <c r="Q89" s="187"/>
      <c r="R89" s="187"/>
      <c r="S89" s="187"/>
      <c r="T89" s="193"/>
      <c r="U89" s="158"/>
      <c r="V89" s="136">
        <v>9.3000000000000007</v>
      </c>
      <c r="W89" s="136" t="s">
        <v>129</v>
      </c>
      <c r="X89" s="158"/>
    </row>
    <row r="90" spans="1:24" s="159" customFormat="1" ht="18.75" customHeight="1">
      <c r="A90" s="175"/>
      <c r="B90" s="175"/>
      <c r="C90" s="187"/>
      <c r="D90" s="188"/>
      <c r="E90" s="188"/>
      <c r="F90" s="167"/>
      <c r="G90" s="190"/>
      <c r="H90" s="190"/>
      <c r="I90" s="190"/>
      <c r="J90" s="190"/>
      <c r="K90" s="191"/>
      <c r="L90" s="191"/>
      <c r="M90" s="191"/>
      <c r="N90" s="191"/>
      <c r="O90" s="191"/>
      <c r="P90" s="187"/>
      <c r="Q90" s="187"/>
      <c r="R90" s="187"/>
      <c r="S90" s="200"/>
      <c r="T90" s="193"/>
      <c r="U90" s="158"/>
      <c r="V90" s="136">
        <v>9.4</v>
      </c>
      <c r="W90" s="136" t="s">
        <v>130</v>
      </c>
      <c r="X90" s="158"/>
    </row>
    <row r="91" spans="1:24" s="159" customFormat="1" ht="18.75" customHeight="1">
      <c r="A91" s="201" t="s">
        <v>156</v>
      </c>
      <c r="C91" s="201"/>
      <c r="D91" s="201"/>
      <c r="E91" s="201"/>
      <c r="F91" s="167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2"/>
      <c r="S91" s="196" t="s">
        <v>252</v>
      </c>
      <c r="T91" s="193"/>
      <c r="U91" s="158"/>
      <c r="V91" s="136">
        <v>9.5</v>
      </c>
      <c r="W91" s="136" t="s">
        <v>131</v>
      </c>
      <c r="X91" s="158"/>
    </row>
    <row r="92" spans="1:24" s="159" customFormat="1" ht="18.75" customHeight="1">
      <c r="A92" s="203"/>
      <c r="B92" s="204"/>
      <c r="C92" s="137"/>
      <c r="D92" s="205"/>
      <c r="E92" s="205"/>
      <c r="F92" s="204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204"/>
      <c r="T92" s="173"/>
      <c r="U92" s="158"/>
      <c r="V92" s="136">
        <v>9.6</v>
      </c>
      <c r="W92" s="136" t="s">
        <v>132</v>
      </c>
      <c r="X92" s="158"/>
    </row>
    <row r="93" spans="1:24" s="159" customFormat="1" ht="18.75" customHeight="1">
      <c r="A93" s="203"/>
      <c r="B93" s="204"/>
      <c r="C93" s="137"/>
      <c r="D93" s="205"/>
      <c r="E93" s="205"/>
      <c r="F93" s="204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204"/>
      <c r="T93" s="173"/>
      <c r="U93" s="158"/>
      <c r="V93" s="136">
        <v>9.6999999999999993</v>
      </c>
      <c r="W93" s="136" t="s">
        <v>133</v>
      </c>
      <c r="X93" s="158"/>
    </row>
    <row r="94" spans="1:24" s="159" customFormat="1" ht="18.75" customHeight="1">
      <c r="A94" s="203"/>
      <c r="B94" s="204"/>
      <c r="C94" s="137"/>
      <c r="D94" s="205"/>
      <c r="E94" s="205"/>
      <c r="F94" s="204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204"/>
      <c r="T94" s="173"/>
      <c r="U94" s="158"/>
      <c r="V94" s="136" t="s">
        <v>37</v>
      </c>
      <c r="W94" s="136" t="s">
        <v>38</v>
      </c>
      <c r="X94" s="158"/>
    </row>
    <row r="95" spans="1:24" s="159" customFormat="1" ht="18.75" customHeight="1">
      <c r="A95" s="203"/>
      <c r="B95" s="204"/>
      <c r="C95" s="137"/>
      <c r="D95" s="205"/>
      <c r="E95" s="205"/>
      <c r="F95" s="204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204"/>
      <c r="T95" s="173"/>
      <c r="U95" s="158"/>
      <c r="V95" s="136" t="s">
        <v>41</v>
      </c>
      <c r="W95" s="136" t="s">
        <v>42</v>
      </c>
      <c r="X95" s="158"/>
    </row>
    <row r="96" spans="1:24" s="159" customFormat="1" ht="18.75" customHeight="1">
      <c r="A96" s="203"/>
      <c r="B96" s="204"/>
      <c r="C96" s="137"/>
      <c r="D96" s="205"/>
      <c r="E96" s="205"/>
      <c r="F96" s="204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204"/>
      <c r="T96" s="173"/>
      <c r="U96" s="158"/>
      <c r="V96" s="136" t="s">
        <v>46</v>
      </c>
      <c r="W96" s="136" t="s">
        <v>47</v>
      </c>
      <c r="X96" s="158"/>
    </row>
    <row r="97" spans="1:24" s="159" customFormat="1" ht="18.75" customHeight="1">
      <c r="A97" s="203"/>
      <c r="B97" s="204"/>
      <c r="C97" s="137"/>
      <c r="D97" s="205"/>
      <c r="E97" s="205"/>
      <c r="F97" s="204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204"/>
      <c r="T97" s="173"/>
      <c r="U97" s="158"/>
      <c r="V97" s="136" t="s">
        <v>4</v>
      </c>
      <c r="W97" s="136" t="s">
        <v>32</v>
      </c>
      <c r="X97" s="158"/>
    </row>
    <row r="98" spans="1:24" s="159" customFormat="1" ht="18.75" customHeight="1">
      <c r="A98" s="203"/>
      <c r="B98" s="204"/>
      <c r="C98" s="137"/>
      <c r="D98" s="205"/>
      <c r="E98" s="205"/>
      <c r="F98" s="204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204"/>
      <c r="T98" s="173"/>
      <c r="U98" s="158"/>
      <c r="V98" s="136"/>
      <c r="W98" s="136"/>
      <c r="X98" s="158"/>
    </row>
    <row r="99" spans="1:24" s="159" customFormat="1" ht="18.75" customHeight="1">
      <c r="A99" s="203"/>
      <c r="B99" s="204"/>
      <c r="C99" s="137"/>
      <c r="D99" s="205"/>
      <c r="E99" s="205"/>
      <c r="F99" s="204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204"/>
      <c r="T99" s="173"/>
      <c r="U99" s="158"/>
      <c r="V99" s="136"/>
      <c r="W99" s="136"/>
      <c r="X99" s="158"/>
    </row>
    <row r="100" spans="1:24" s="159" customFormat="1" ht="18.75" customHeight="1">
      <c r="A100" s="203"/>
      <c r="B100" s="204"/>
      <c r="C100" s="137"/>
      <c r="D100" s="205"/>
      <c r="E100" s="205"/>
      <c r="F100" s="204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204"/>
      <c r="T100" s="173"/>
      <c r="U100" s="158"/>
      <c r="V100" s="136"/>
      <c r="W100" s="136"/>
      <c r="X100" s="158"/>
    </row>
    <row r="101" spans="1:24" s="159" customFormat="1" ht="18.75" customHeight="1">
      <c r="A101" s="203"/>
      <c r="B101" s="204"/>
      <c r="C101" s="137"/>
      <c r="D101" s="205"/>
      <c r="E101" s="205"/>
      <c r="F101" s="204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204"/>
      <c r="T101" s="173"/>
      <c r="U101" s="158"/>
      <c r="V101" s="136"/>
      <c r="W101" s="136"/>
      <c r="X101" s="158"/>
    </row>
    <row r="102" spans="1:24" s="159" customFormat="1" ht="18.75" customHeight="1">
      <c r="A102" s="203"/>
      <c r="B102" s="204"/>
      <c r="C102" s="137"/>
      <c r="D102" s="205"/>
      <c r="E102" s="205"/>
      <c r="F102" s="204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204"/>
      <c r="T102" s="173"/>
      <c r="U102" s="158"/>
      <c r="V102" s="136"/>
      <c r="W102" s="136"/>
      <c r="X102" s="158"/>
    </row>
    <row r="103" spans="1:24" s="159" customFormat="1" ht="18.75" customHeight="1">
      <c r="A103" s="203"/>
      <c r="B103" s="204"/>
      <c r="C103" s="137"/>
      <c r="D103" s="205"/>
      <c r="E103" s="205"/>
      <c r="F103" s="204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204"/>
      <c r="T103" s="173"/>
      <c r="U103" s="158"/>
      <c r="V103" s="136"/>
      <c r="W103" s="136"/>
      <c r="X103" s="158"/>
    </row>
    <row r="104" spans="1:24" s="159" customFormat="1" ht="18.75" customHeight="1">
      <c r="A104" s="203"/>
      <c r="B104" s="204"/>
      <c r="C104" s="137"/>
      <c r="D104" s="205"/>
      <c r="E104" s="205"/>
      <c r="F104" s="204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204"/>
      <c r="T104" s="173"/>
      <c r="U104" s="158"/>
      <c r="V104" s="136"/>
      <c r="W104" s="136"/>
      <c r="X104" s="158"/>
    </row>
    <row r="105" spans="1:24" s="159" customFormat="1" ht="18.75" customHeight="1">
      <c r="A105" s="203"/>
      <c r="B105" s="204"/>
      <c r="C105" s="137"/>
      <c r="D105" s="205"/>
      <c r="E105" s="205"/>
      <c r="F105" s="204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204"/>
      <c r="T105" s="173"/>
      <c r="U105" s="158"/>
      <c r="V105" s="136"/>
      <c r="W105" s="136"/>
      <c r="X105" s="158"/>
    </row>
    <row r="106" spans="1:24" s="159" customFormat="1" ht="18.75" customHeight="1">
      <c r="A106" s="203"/>
      <c r="B106" s="204"/>
      <c r="C106" s="137"/>
      <c r="D106" s="205"/>
      <c r="E106" s="205"/>
      <c r="F106" s="204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204"/>
      <c r="T106" s="173"/>
      <c r="U106" s="158"/>
      <c r="V106" s="136"/>
      <c r="W106" s="136"/>
      <c r="X106" s="158"/>
    </row>
    <row r="107" spans="1:24" s="159" customFormat="1" ht="18.75" customHeight="1">
      <c r="A107" s="203"/>
      <c r="B107" s="204"/>
      <c r="C107" s="137"/>
      <c r="D107" s="205"/>
      <c r="E107" s="205"/>
      <c r="F107" s="204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204"/>
      <c r="T107" s="173"/>
      <c r="U107" s="158"/>
      <c r="V107" s="136"/>
      <c r="W107" s="136"/>
      <c r="X107" s="158"/>
    </row>
    <row r="108" spans="1:24" s="159" customFormat="1" ht="18.75" customHeight="1">
      <c r="A108" s="203"/>
      <c r="B108" s="204"/>
      <c r="C108" s="137"/>
      <c r="D108" s="205"/>
      <c r="E108" s="205"/>
      <c r="F108" s="204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204"/>
      <c r="T108" s="173"/>
      <c r="U108" s="158"/>
      <c r="V108" s="136"/>
      <c r="W108" s="136"/>
      <c r="X108" s="158"/>
    </row>
    <row r="109" spans="1:24" s="159" customFormat="1" ht="18.75" customHeight="1">
      <c r="A109" s="203"/>
      <c r="B109" s="204"/>
      <c r="C109" s="137"/>
      <c r="D109" s="205"/>
      <c r="E109" s="205"/>
      <c r="F109" s="204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204"/>
      <c r="T109" s="173"/>
      <c r="U109" s="158"/>
      <c r="V109" s="136"/>
      <c r="W109" s="136"/>
      <c r="X109" s="158"/>
    </row>
    <row r="110" spans="1:24" s="159" customFormat="1" ht="18.75" customHeight="1">
      <c r="A110" s="203"/>
      <c r="B110" s="204"/>
      <c r="C110" s="137"/>
      <c r="D110" s="205"/>
      <c r="E110" s="205"/>
      <c r="F110" s="204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204"/>
      <c r="T110" s="173"/>
      <c r="U110" s="158"/>
      <c r="V110" s="136"/>
      <c r="W110" s="136"/>
      <c r="X110" s="158"/>
    </row>
    <row r="111" spans="1:24" s="159" customFormat="1" ht="18.75" customHeight="1">
      <c r="A111" s="203"/>
      <c r="B111" s="204"/>
      <c r="C111" s="137"/>
      <c r="D111" s="205"/>
      <c r="E111" s="205"/>
      <c r="F111" s="204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204"/>
      <c r="T111" s="173"/>
      <c r="U111" s="158"/>
      <c r="V111" s="136"/>
      <c r="W111" s="136"/>
      <c r="X111" s="158"/>
    </row>
    <row r="112" spans="1:24" s="159" customFormat="1" ht="18.75" customHeight="1">
      <c r="A112" s="203"/>
      <c r="B112" s="204"/>
      <c r="C112" s="137"/>
      <c r="D112" s="205"/>
      <c r="E112" s="205"/>
      <c r="F112" s="204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204"/>
      <c r="T112" s="173"/>
      <c r="U112" s="158"/>
      <c r="V112" s="136"/>
      <c r="W112" s="136"/>
      <c r="X112" s="158"/>
    </row>
    <row r="113" spans="1:24" s="159" customFormat="1" ht="18.75" customHeight="1">
      <c r="A113" s="203"/>
      <c r="B113" s="204"/>
      <c r="C113" s="137"/>
      <c r="D113" s="205"/>
      <c r="E113" s="205"/>
      <c r="F113" s="204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204"/>
      <c r="T113" s="173"/>
      <c r="U113" s="158"/>
      <c r="V113" s="136"/>
      <c r="W113" s="136"/>
      <c r="X113" s="158"/>
    </row>
    <row r="114" spans="1:24" s="159" customFormat="1" ht="18.75" customHeight="1">
      <c r="A114" s="203"/>
      <c r="B114" s="204"/>
      <c r="C114" s="137"/>
      <c r="D114" s="205"/>
      <c r="E114" s="205"/>
      <c r="F114" s="204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204"/>
      <c r="T114" s="173"/>
      <c r="U114" s="158"/>
      <c r="V114" s="136"/>
      <c r="W114" s="136"/>
      <c r="X114" s="158"/>
    </row>
    <row r="115" spans="1:24" s="159" customFormat="1" ht="18.75" customHeight="1">
      <c r="A115" s="203"/>
      <c r="B115" s="204"/>
      <c r="C115" s="137"/>
      <c r="D115" s="205"/>
      <c r="E115" s="205"/>
      <c r="F115" s="204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204"/>
      <c r="T115" s="173"/>
      <c r="U115" s="158"/>
      <c r="V115" s="136"/>
      <c r="W115" s="136"/>
      <c r="X115" s="158"/>
    </row>
    <row r="116" spans="1:24" s="159" customFormat="1" ht="18.75" customHeight="1">
      <c r="A116" s="203"/>
      <c r="B116" s="204"/>
      <c r="C116" s="137"/>
      <c r="D116" s="205"/>
      <c r="E116" s="205"/>
      <c r="F116" s="204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204"/>
      <c r="T116" s="173"/>
      <c r="U116" s="158"/>
      <c r="V116" s="136"/>
      <c r="W116" s="136"/>
      <c r="X116" s="158"/>
    </row>
    <row r="117" spans="1:24" s="159" customFormat="1" ht="18.75" customHeight="1">
      <c r="A117" s="203"/>
      <c r="B117" s="204"/>
      <c r="C117" s="137"/>
      <c r="D117" s="205"/>
      <c r="E117" s="205"/>
      <c r="F117" s="204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204"/>
      <c r="T117" s="173"/>
      <c r="U117" s="158"/>
      <c r="V117" s="136"/>
      <c r="W117" s="136"/>
      <c r="X117" s="158"/>
    </row>
    <row r="118" spans="1:24" s="159" customFormat="1" ht="18.75" customHeight="1">
      <c r="A118" s="203"/>
      <c r="B118" s="204"/>
      <c r="C118" s="137"/>
      <c r="D118" s="205"/>
      <c r="E118" s="205"/>
      <c r="F118" s="204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204"/>
      <c r="T118" s="173"/>
      <c r="U118" s="158"/>
      <c r="V118" s="136"/>
      <c r="W118" s="136"/>
      <c r="X118" s="158"/>
    </row>
    <row r="119" spans="1:24" s="159" customFormat="1" ht="18.75" customHeight="1">
      <c r="A119" s="203"/>
      <c r="B119" s="204"/>
      <c r="C119" s="137"/>
      <c r="D119" s="205"/>
      <c r="E119" s="205"/>
      <c r="F119" s="204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204"/>
      <c r="T119" s="173"/>
      <c r="U119" s="158"/>
      <c r="V119" s="136"/>
      <c r="W119" s="136"/>
      <c r="X119" s="158"/>
    </row>
    <row r="120" spans="1:24" s="159" customFormat="1" ht="18.75" customHeight="1">
      <c r="A120" s="203"/>
      <c r="B120" s="204"/>
      <c r="C120" s="137"/>
      <c r="D120" s="205"/>
      <c r="E120" s="205"/>
      <c r="F120" s="204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204"/>
      <c r="T120" s="173"/>
      <c r="U120" s="158"/>
      <c r="V120" s="136"/>
      <c r="W120" s="136"/>
      <c r="X120" s="158"/>
    </row>
    <row r="121" spans="1:24" s="159" customFormat="1" ht="18.75" customHeight="1">
      <c r="A121" s="203"/>
      <c r="B121" s="204"/>
      <c r="C121" s="137"/>
      <c r="D121" s="205"/>
      <c r="E121" s="205"/>
      <c r="F121" s="204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204"/>
      <c r="T121" s="173"/>
      <c r="U121" s="158"/>
      <c r="V121" s="136"/>
      <c r="W121" s="136"/>
      <c r="X121" s="158"/>
    </row>
    <row r="122" spans="1:24" s="159" customFormat="1" ht="18.75" customHeight="1">
      <c r="A122" s="203"/>
      <c r="B122" s="204"/>
      <c r="C122" s="137"/>
      <c r="D122" s="205"/>
      <c r="E122" s="205"/>
      <c r="F122" s="204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204"/>
      <c r="T122" s="173"/>
      <c r="U122" s="158"/>
      <c r="V122" s="136"/>
      <c r="W122" s="136"/>
      <c r="X122" s="158"/>
    </row>
    <row r="123" spans="1:24" s="159" customFormat="1" ht="18.75" customHeight="1">
      <c r="A123" s="203"/>
      <c r="B123" s="204"/>
      <c r="C123" s="137"/>
      <c r="D123" s="205"/>
      <c r="E123" s="205"/>
      <c r="F123" s="204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204"/>
      <c r="T123" s="173"/>
      <c r="U123" s="158"/>
      <c r="V123" s="136"/>
      <c r="W123" s="136"/>
      <c r="X123" s="158"/>
    </row>
    <row r="124" spans="1:24" s="159" customFormat="1" ht="18.75" customHeight="1">
      <c r="A124" s="203"/>
      <c r="B124" s="204"/>
      <c r="C124" s="137"/>
      <c r="D124" s="205"/>
      <c r="E124" s="205"/>
      <c r="F124" s="204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204"/>
      <c r="T124" s="173"/>
      <c r="U124" s="158"/>
      <c r="V124" s="136"/>
      <c r="W124" s="136"/>
      <c r="X124" s="158"/>
    </row>
    <row r="125" spans="1:24" s="159" customFormat="1" ht="18.75" customHeight="1">
      <c r="A125" s="203"/>
      <c r="B125" s="204"/>
      <c r="C125" s="137"/>
      <c r="D125" s="205"/>
      <c r="E125" s="205"/>
      <c r="F125" s="204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204"/>
      <c r="T125" s="173"/>
      <c r="U125" s="158"/>
      <c r="V125" s="136"/>
      <c r="W125" s="136"/>
      <c r="X125" s="158"/>
    </row>
    <row r="126" spans="1:24" s="159" customFormat="1" ht="18.75" customHeight="1">
      <c r="A126" s="203"/>
      <c r="B126" s="204"/>
      <c r="C126" s="137"/>
      <c r="D126" s="205"/>
      <c r="E126" s="205"/>
      <c r="F126" s="204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204"/>
      <c r="T126" s="173"/>
      <c r="U126" s="158"/>
      <c r="V126" s="136"/>
      <c r="W126" s="136"/>
      <c r="X126" s="158"/>
    </row>
    <row r="127" spans="1:24" s="159" customFormat="1" ht="18.75" customHeight="1">
      <c r="A127" s="203"/>
      <c r="B127" s="204"/>
      <c r="C127" s="137"/>
      <c r="D127" s="205"/>
      <c r="E127" s="205"/>
      <c r="F127" s="204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204"/>
      <c r="T127" s="173"/>
      <c r="U127" s="158"/>
      <c r="V127" s="136"/>
      <c r="W127" s="136"/>
      <c r="X127" s="158"/>
    </row>
    <row r="128" spans="1:24" s="159" customFormat="1" ht="18.75" customHeight="1">
      <c r="A128" s="203"/>
      <c r="B128" s="204"/>
      <c r="C128" s="137"/>
      <c r="D128" s="205"/>
      <c r="E128" s="205"/>
      <c r="F128" s="204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204"/>
      <c r="T128" s="173"/>
      <c r="U128" s="158"/>
      <c r="V128" s="136"/>
      <c r="W128" s="136"/>
      <c r="X128" s="158"/>
    </row>
    <row r="129" spans="1:24" s="159" customFormat="1" ht="18.75" customHeight="1">
      <c r="A129" s="203"/>
      <c r="B129" s="204"/>
      <c r="C129" s="137"/>
      <c r="D129" s="205"/>
      <c r="E129" s="205"/>
      <c r="F129" s="204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204"/>
      <c r="T129" s="173"/>
      <c r="U129" s="158"/>
      <c r="V129" s="136"/>
      <c r="W129" s="136"/>
      <c r="X129" s="158"/>
    </row>
    <row r="130" spans="1:24" s="159" customFormat="1" ht="18.75" customHeight="1">
      <c r="A130" s="203"/>
      <c r="B130" s="204"/>
      <c r="C130" s="137"/>
      <c r="D130" s="205"/>
      <c r="E130" s="205"/>
      <c r="F130" s="204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204"/>
      <c r="T130" s="173"/>
      <c r="U130" s="158"/>
      <c r="V130" s="136"/>
      <c r="W130" s="136"/>
      <c r="X130" s="158"/>
    </row>
    <row r="131" spans="1:24" s="159" customFormat="1" ht="18.75" customHeight="1">
      <c r="A131" s="203"/>
      <c r="B131" s="204"/>
      <c r="C131" s="137"/>
      <c r="D131" s="205"/>
      <c r="E131" s="205"/>
      <c r="F131" s="204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204"/>
      <c r="T131" s="173"/>
      <c r="U131" s="158"/>
      <c r="V131" s="136"/>
      <c r="W131" s="136"/>
      <c r="X131" s="158"/>
    </row>
    <row r="132" spans="1:24" s="159" customFormat="1" ht="18.75" customHeight="1">
      <c r="A132" s="203"/>
      <c r="B132" s="204"/>
      <c r="C132" s="137"/>
      <c r="D132" s="205"/>
      <c r="E132" s="205"/>
      <c r="F132" s="204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204"/>
      <c r="T132" s="173"/>
      <c r="U132" s="158"/>
      <c r="V132" s="136"/>
      <c r="W132" s="136"/>
      <c r="X132" s="158"/>
    </row>
    <row r="133" spans="1:24" s="159" customFormat="1" ht="18.75" customHeight="1">
      <c r="A133" s="203"/>
      <c r="B133" s="204"/>
      <c r="C133" s="137"/>
      <c r="D133" s="205"/>
      <c r="E133" s="205"/>
      <c r="F133" s="204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204"/>
      <c r="T133" s="173"/>
      <c r="U133" s="158"/>
      <c r="V133" s="136"/>
      <c r="W133" s="136"/>
      <c r="X133" s="158"/>
    </row>
    <row r="134" spans="1:24" s="159" customFormat="1" ht="18.75" customHeight="1">
      <c r="A134" s="203"/>
      <c r="B134" s="204"/>
      <c r="C134" s="137"/>
      <c r="D134" s="205"/>
      <c r="E134" s="205"/>
      <c r="F134" s="204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204"/>
      <c r="T134" s="173"/>
      <c r="U134" s="158"/>
      <c r="V134" s="136"/>
      <c r="W134" s="136"/>
      <c r="X134" s="158"/>
    </row>
    <row r="135" spans="1:24" s="159" customFormat="1" ht="18.75" customHeight="1">
      <c r="A135" s="203"/>
      <c r="B135" s="204"/>
      <c r="C135" s="137"/>
      <c r="D135" s="205"/>
      <c r="E135" s="205"/>
      <c r="F135" s="204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204"/>
      <c r="T135" s="173"/>
      <c r="U135" s="158"/>
      <c r="V135" s="136"/>
      <c r="W135" s="136"/>
      <c r="X135" s="158"/>
    </row>
    <row r="136" spans="1:24" s="159" customFormat="1" ht="18.75" customHeight="1">
      <c r="A136" s="203"/>
      <c r="B136" s="204"/>
      <c r="C136" s="137"/>
      <c r="D136" s="205"/>
      <c r="E136" s="205"/>
      <c r="F136" s="204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204"/>
      <c r="T136" s="173"/>
      <c r="U136" s="158"/>
      <c r="V136" s="136"/>
      <c r="W136" s="136"/>
      <c r="X136" s="158"/>
    </row>
    <row r="137" spans="1:24" s="159" customFormat="1" ht="19.5" customHeight="1">
      <c r="A137" s="203"/>
      <c r="B137" s="204"/>
      <c r="C137" s="137"/>
      <c r="D137" s="205"/>
      <c r="E137" s="205"/>
      <c r="F137" s="204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204"/>
      <c r="T137" s="173"/>
      <c r="U137" s="158"/>
      <c r="V137" s="136"/>
      <c r="W137" s="136"/>
      <c r="X137" s="158"/>
    </row>
    <row r="138" spans="1:24" s="159" customFormat="1" ht="19.5" customHeight="1">
      <c r="A138" s="203"/>
      <c r="B138" s="204"/>
      <c r="C138" s="137"/>
      <c r="D138" s="205"/>
      <c r="E138" s="205"/>
      <c r="F138" s="204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204"/>
      <c r="T138" s="173"/>
      <c r="U138" s="158"/>
      <c r="V138" s="136"/>
      <c r="W138" s="136"/>
      <c r="X138" s="158"/>
    </row>
    <row r="139" spans="1:24" s="159" customFormat="1" ht="19.5" customHeight="1">
      <c r="A139" s="203"/>
      <c r="B139" s="204"/>
      <c r="C139" s="137"/>
      <c r="D139" s="205"/>
      <c r="E139" s="205"/>
      <c r="F139" s="204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204"/>
      <c r="T139" s="173"/>
      <c r="U139" s="158"/>
      <c r="V139" s="136"/>
      <c r="W139" s="136"/>
      <c r="X139" s="158"/>
    </row>
    <row r="140" spans="1:24" s="159" customFormat="1" ht="19.5" customHeight="1">
      <c r="A140" s="203"/>
      <c r="B140" s="204"/>
      <c r="C140" s="137"/>
      <c r="D140" s="205"/>
      <c r="E140" s="205"/>
      <c r="F140" s="204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204"/>
      <c r="T140" s="173"/>
      <c r="U140" s="158"/>
      <c r="V140" s="136"/>
      <c r="W140" s="136"/>
      <c r="X140" s="158"/>
    </row>
    <row r="141" spans="1:24" s="159" customFormat="1" ht="19.5" customHeight="1">
      <c r="A141" s="203"/>
      <c r="B141" s="204"/>
      <c r="C141" s="137"/>
      <c r="D141" s="205"/>
      <c r="E141" s="205"/>
      <c r="F141" s="204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204"/>
      <c r="T141" s="173"/>
      <c r="U141" s="158"/>
      <c r="V141" s="136"/>
      <c r="W141" s="136"/>
      <c r="X141" s="158"/>
    </row>
    <row r="142" spans="1:24" s="159" customFormat="1" ht="19.5" customHeight="1">
      <c r="A142" s="203"/>
      <c r="B142" s="204"/>
      <c r="C142" s="137"/>
      <c r="D142" s="205"/>
      <c r="E142" s="205"/>
      <c r="F142" s="204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204"/>
      <c r="T142" s="173"/>
      <c r="U142" s="158"/>
      <c r="V142" s="136"/>
      <c r="W142" s="136"/>
      <c r="X142" s="158"/>
    </row>
    <row r="143" spans="1:24" s="159" customFormat="1" ht="19.5" customHeight="1">
      <c r="A143" s="203"/>
      <c r="B143" s="204"/>
      <c r="C143" s="137"/>
      <c r="D143" s="205"/>
      <c r="E143" s="205"/>
      <c r="F143" s="204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204"/>
      <c r="T143" s="173"/>
      <c r="U143" s="158"/>
      <c r="V143" s="136"/>
      <c r="W143" s="136"/>
      <c r="X143" s="158"/>
    </row>
    <row r="144" spans="1:24" s="159" customFormat="1" ht="19.5" customHeight="1">
      <c r="A144" s="203"/>
      <c r="B144" s="204"/>
      <c r="C144" s="137"/>
      <c r="D144" s="205"/>
      <c r="E144" s="205"/>
      <c r="F144" s="204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204"/>
      <c r="T144" s="173"/>
      <c r="U144" s="158"/>
      <c r="V144" s="136"/>
      <c r="W144" s="136"/>
      <c r="X144" s="158"/>
    </row>
    <row r="145" spans="1:24" s="159" customFormat="1" ht="19.5" customHeight="1">
      <c r="A145" s="203"/>
      <c r="B145" s="204"/>
      <c r="C145" s="137"/>
      <c r="D145" s="205"/>
      <c r="E145" s="205"/>
      <c r="F145" s="204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204"/>
      <c r="T145" s="173"/>
      <c r="U145" s="158"/>
      <c r="V145" s="136"/>
      <c r="W145" s="136"/>
      <c r="X145" s="158"/>
    </row>
    <row r="146" spans="1:24" s="159" customFormat="1" ht="19.5" customHeight="1">
      <c r="A146" s="203"/>
      <c r="B146" s="204"/>
      <c r="C146" s="137"/>
      <c r="D146" s="205"/>
      <c r="E146" s="205"/>
      <c r="F146" s="204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204"/>
      <c r="T146" s="173"/>
      <c r="U146" s="158"/>
      <c r="V146" s="136"/>
      <c r="W146" s="136"/>
      <c r="X146" s="158"/>
    </row>
    <row r="147" spans="1:24" s="159" customFormat="1" ht="19.5" customHeight="1">
      <c r="A147" s="203"/>
      <c r="B147" s="204"/>
      <c r="C147" s="137"/>
      <c r="D147" s="205"/>
      <c r="E147" s="205"/>
      <c r="F147" s="204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204"/>
      <c r="T147" s="173"/>
      <c r="U147" s="158"/>
      <c r="V147" s="136"/>
      <c r="W147" s="136"/>
      <c r="X147" s="158"/>
    </row>
    <row r="148" spans="1:24" s="159" customFormat="1" ht="19.5" customHeight="1">
      <c r="A148" s="203"/>
      <c r="B148" s="204"/>
      <c r="C148" s="137"/>
      <c r="D148" s="205"/>
      <c r="E148" s="205"/>
      <c r="F148" s="204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204"/>
      <c r="T148" s="173"/>
      <c r="U148" s="158"/>
      <c r="V148" s="136"/>
      <c r="W148" s="136"/>
      <c r="X148" s="158"/>
    </row>
    <row r="149" spans="1:24" s="159" customFormat="1" ht="19.5" customHeight="1">
      <c r="A149" s="203"/>
      <c r="B149" s="204"/>
      <c r="C149" s="137"/>
      <c r="D149" s="205"/>
      <c r="E149" s="205"/>
      <c r="F149" s="204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204"/>
      <c r="T149" s="173"/>
      <c r="U149" s="158"/>
      <c r="V149" s="136"/>
      <c r="W149" s="136"/>
      <c r="X149" s="158"/>
    </row>
    <row r="150" spans="1:24" s="159" customFormat="1" ht="19.5" customHeight="1">
      <c r="A150" s="203"/>
      <c r="B150" s="204"/>
      <c r="C150" s="137"/>
      <c r="D150" s="205"/>
      <c r="E150" s="205"/>
      <c r="F150" s="204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204"/>
      <c r="T150" s="173"/>
      <c r="U150" s="158"/>
      <c r="V150" s="136"/>
      <c r="W150" s="136"/>
      <c r="X150" s="158"/>
    </row>
    <row r="151" spans="1:24" s="159" customFormat="1" ht="19.5" customHeight="1">
      <c r="A151" s="203"/>
      <c r="B151" s="204"/>
      <c r="C151" s="137"/>
      <c r="D151" s="205"/>
      <c r="E151" s="205"/>
      <c r="F151" s="204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204"/>
      <c r="T151" s="173"/>
      <c r="U151" s="158"/>
      <c r="V151" s="136"/>
      <c r="W151" s="136"/>
      <c r="X151" s="158"/>
    </row>
    <row r="152" spans="1:24" s="159" customFormat="1" ht="19.5" customHeight="1">
      <c r="A152" s="203"/>
      <c r="B152" s="204"/>
      <c r="C152" s="137"/>
      <c r="D152" s="205"/>
      <c r="E152" s="205"/>
      <c r="F152" s="204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204"/>
      <c r="T152" s="173"/>
      <c r="U152" s="158"/>
      <c r="V152" s="136"/>
      <c r="W152" s="136"/>
      <c r="X152" s="158"/>
    </row>
    <row r="153" spans="1:24" s="159" customFormat="1" ht="19.5" customHeight="1">
      <c r="A153" s="203"/>
      <c r="B153" s="204"/>
      <c r="C153" s="137"/>
      <c r="D153" s="205"/>
      <c r="E153" s="205"/>
      <c r="F153" s="204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204"/>
      <c r="T153" s="173"/>
      <c r="U153" s="158"/>
      <c r="V153" s="136"/>
      <c r="W153" s="136"/>
      <c r="X153" s="158"/>
    </row>
    <row r="154" spans="1:24" s="159" customFormat="1" ht="13.5" customHeight="1">
      <c r="A154" s="203"/>
      <c r="B154" s="204"/>
      <c r="C154" s="137"/>
      <c r="D154" s="205"/>
      <c r="E154" s="205"/>
      <c r="F154" s="204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204"/>
      <c r="T154" s="173"/>
      <c r="U154" s="158"/>
      <c r="V154" s="136"/>
      <c r="W154" s="136"/>
      <c r="X154" s="158"/>
    </row>
    <row r="155" spans="1:24" s="159" customFormat="1" ht="19.5" customHeight="1">
      <c r="A155" s="203"/>
      <c r="B155" s="204"/>
      <c r="C155" s="137"/>
      <c r="D155" s="205"/>
      <c r="E155" s="205"/>
      <c r="F155" s="204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204"/>
      <c r="T155" s="173"/>
      <c r="U155" s="158"/>
      <c r="V155" s="136"/>
      <c r="W155" s="136"/>
      <c r="X155" s="158"/>
    </row>
    <row r="156" spans="1:24" s="159" customFormat="1" ht="19.5" customHeight="1">
      <c r="A156" s="203"/>
      <c r="B156" s="204"/>
      <c r="C156" s="137"/>
      <c r="D156" s="205"/>
      <c r="E156" s="205"/>
      <c r="F156" s="204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204"/>
      <c r="T156" s="173"/>
      <c r="U156" s="158"/>
      <c r="V156" s="136"/>
      <c r="W156" s="136"/>
      <c r="X156" s="158"/>
    </row>
    <row r="157" spans="1:24" s="159" customFormat="1" ht="19.5" customHeight="1">
      <c r="A157" s="203"/>
      <c r="B157" s="204"/>
      <c r="C157" s="137"/>
      <c r="D157" s="205"/>
      <c r="E157" s="205"/>
      <c r="F157" s="204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204"/>
      <c r="T157" s="173"/>
      <c r="U157" s="158"/>
      <c r="V157" s="136"/>
      <c r="W157" s="136"/>
      <c r="X157" s="158"/>
    </row>
    <row r="158" spans="1:24" s="159" customFormat="1" ht="19.5" customHeight="1">
      <c r="A158" s="203"/>
      <c r="B158" s="204"/>
      <c r="C158" s="137"/>
      <c r="D158" s="205"/>
      <c r="E158" s="205"/>
      <c r="F158" s="204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204"/>
      <c r="T158" s="173"/>
      <c r="U158" s="158"/>
      <c r="V158" s="136"/>
      <c r="W158" s="136"/>
      <c r="X158" s="158"/>
    </row>
    <row r="159" spans="1:24" s="159" customFormat="1" ht="19.5" customHeight="1">
      <c r="A159" s="203"/>
      <c r="B159" s="204"/>
      <c r="C159" s="137"/>
      <c r="D159" s="205"/>
      <c r="E159" s="205"/>
      <c r="F159" s="204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204"/>
      <c r="T159" s="173"/>
      <c r="U159" s="158"/>
      <c r="V159" s="136"/>
      <c r="W159" s="136"/>
      <c r="X159" s="158"/>
    </row>
    <row r="160" spans="1:24" s="159" customFormat="1" ht="19.5" customHeight="1">
      <c r="A160" s="203"/>
      <c r="B160" s="204"/>
      <c r="C160" s="137"/>
      <c r="D160" s="205"/>
      <c r="E160" s="205"/>
      <c r="F160" s="204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204"/>
      <c r="T160" s="173"/>
      <c r="U160" s="158"/>
      <c r="V160" s="136"/>
      <c r="W160" s="136"/>
      <c r="X160" s="158"/>
    </row>
    <row r="161" spans="1:24" s="159" customFormat="1" ht="19.5" customHeight="1">
      <c r="A161" s="203"/>
      <c r="B161" s="204"/>
      <c r="C161" s="137"/>
      <c r="D161" s="205"/>
      <c r="E161" s="205"/>
      <c r="F161" s="204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204"/>
      <c r="T161" s="173"/>
      <c r="U161" s="158"/>
      <c r="V161" s="136"/>
      <c r="W161" s="136"/>
      <c r="X161" s="158"/>
    </row>
    <row r="162" spans="1:24" s="159" customFormat="1" ht="19.5" customHeight="1">
      <c r="A162" s="203"/>
      <c r="B162" s="204"/>
      <c r="C162" s="137"/>
      <c r="D162" s="205"/>
      <c r="E162" s="205"/>
      <c r="F162" s="204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204"/>
      <c r="T162" s="173"/>
      <c r="U162" s="158"/>
      <c r="V162" s="136"/>
      <c r="W162" s="136"/>
      <c r="X162" s="158"/>
    </row>
    <row r="163" spans="1:24" s="159" customFormat="1" ht="19.5" customHeight="1">
      <c r="A163" s="203"/>
      <c r="B163" s="204"/>
      <c r="C163" s="137"/>
      <c r="D163" s="205"/>
      <c r="E163" s="205"/>
      <c r="F163" s="204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204"/>
      <c r="T163" s="173"/>
      <c r="U163" s="158"/>
      <c r="V163" s="136"/>
      <c r="W163" s="136"/>
      <c r="X163" s="158"/>
    </row>
    <row r="164" spans="1:24" s="159" customFormat="1" ht="19.5" customHeight="1">
      <c r="A164" s="203"/>
      <c r="B164" s="204"/>
      <c r="C164" s="137"/>
      <c r="D164" s="205"/>
      <c r="E164" s="205"/>
      <c r="F164" s="204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204"/>
      <c r="T164" s="173"/>
      <c r="U164" s="158"/>
      <c r="V164" s="136"/>
      <c r="W164" s="136"/>
      <c r="X164" s="158"/>
    </row>
    <row r="165" spans="1:24" s="159" customFormat="1" ht="19.5" customHeight="1">
      <c r="A165" s="203"/>
      <c r="B165" s="204"/>
      <c r="C165" s="137"/>
      <c r="D165" s="205"/>
      <c r="E165" s="205"/>
      <c r="F165" s="204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204"/>
      <c r="T165" s="173"/>
      <c r="U165" s="158"/>
      <c r="V165" s="136"/>
      <c r="W165" s="136"/>
      <c r="X165" s="158"/>
    </row>
    <row r="166" spans="1:24" s="159" customFormat="1" ht="19.5" customHeight="1">
      <c r="A166" s="203"/>
      <c r="B166" s="204"/>
      <c r="C166" s="137"/>
      <c r="D166" s="205"/>
      <c r="E166" s="205"/>
      <c r="F166" s="204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204"/>
      <c r="T166" s="173"/>
      <c r="U166" s="158"/>
      <c r="V166" s="136"/>
      <c r="W166" s="136"/>
      <c r="X166" s="158"/>
    </row>
    <row r="167" spans="1:24" s="159" customFormat="1" ht="19.5" customHeight="1">
      <c r="A167" s="203"/>
      <c r="B167" s="204"/>
      <c r="C167" s="137"/>
      <c r="D167" s="205"/>
      <c r="E167" s="205"/>
      <c r="F167" s="204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204"/>
      <c r="T167" s="173"/>
      <c r="U167" s="158"/>
      <c r="V167" s="136"/>
      <c r="W167" s="136"/>
      <c r="X167" s="158"/>
    </row>
    <row r="168" spans="1:24" s="159" customFormat="1" ht="19.5" customHeight="1">
      <c r="A168" s="203"/>
      <c r="B168" s="204"/>
      <c r="C168" s="137"/>
      <c r="D168" s="205"/>
      <c r="E168" s="205"/>
      <c r="F168" s="204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204"/>
      <c r="T168" s="173"/>
      <c r="U168" s="158"/>
      <c r="V168" s="136"/>
      <c r="W168" s="136"/>
      <c r="X168" s="158"/>
    </row>
    <row r="169" spans="1:24" s="159" customFormat="1" ht="19.5" customHeight="1">
      <c r="A169" s="203"/>
      <c r="B169" s="204"/>
      <c r="C169" s="137"/>
      <c r="D169" s="205"/>
      <c r="E169" s="205"/>
      <c r="F169" s="204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204"/>
      <c r="T169" s="173"/>
      <c r="U169" s="158"/>
      <c r="V169" s="136"/>
      <c r="W169" s="136"/>
      <c r="X169" s="158"/>
    </row>
    <row r="170" spans="1:24" s="159" customFormat="1" ht="19.5" customHeight="1">
      <c r="A170" s="203"/>
      <c r="B170" s="204"/>
      <c r="C170" s="137"/>
      <c r="D170" s="205"/>
      <c r="E170" s="205"/>
      <c r="F170" s="204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204"/>
      <c r="T170" s="173"/>
      <c r="U170" s="158"/>
      <c r="V170" s="136"/>
      <c r="W170" s="136"/>
      <c r="X170" s="158"/>
    </row>
    <row r="171" spans="1:24" s="159" customFormat="1" ht="19.5" customHeight="1">
      <c r="A171" s="203"/>
      <c r="B171" s="204"/>
      <c r="C171" s="137"/>
      <c r="D171" s="205"/>
      <c r="E171" s="205"/>
      <c r="F171" s="204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204"/>
      <c r="T171" s="173"/>
      <c r="U171" s="158"/>
      <c r="V171" s="136"/>
      <c r="W171" s="136"/>
      <c r="X171" s="158"/>
    </row>
    <row r="172" spans="1:24" s="159" customFormat="1" ht="19.5" customHeight="1">
      <c r="A172" s="203"/>
      <c r="B172" s="204"/>
      <c r="C172" s="137"/>
      <c r="D172" s="205"/>
      <c r="E172" s="205"/>
      <c r="F172" s="204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204"/>
      <c r="T172" s="173"/>
      <c r="U172" s="158"/>
      <c r="V172" s="136"/>
      <c r="W172" s="136"/>
      <c r="X172" s="158"/>
    </row>
    <row r="173" spans="1:24" s="159" customFormat="1" ht="19.5" customHeight="1">
      <c r="A173" s="203"/>
      <c r="B173" s="204"/>
      <c r="C173" s="137"/>
      <c r="D173" s="205"/>
      <c r="E173" s="205"/>
      <c r="F173" s="204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204"/>
      <c r="T173" s="173"/>
      <c r="U173" s="158"/>
      <c r="V173" s="136"/>
      <c r="W173" s="136"/>
      <c r="X173" s="158"/>
    </row>
    <row r="174" spans="1:24" s="159" customFormat="1" ht="19.5" customHeight="1">
      <c r="A174" s="203"/>
      <c r="B174" s="204"/>
      <c r="C174" s="137"/>
      <c r="D174" s="205"/>
      <c r="E174" s="205"/>
      <c r="F174" s="204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204"/>
      <c r="T174" s="173"/>
      <c r="U174" s="158"/>
      <c r="V174" s="136"/>
      <c r="W174" s="136"/>
      <c r="X174" s="158"/>
    </row>
    <row r="175" spans="1:24" s="159" customFormat="1" ht="19.5" customHeight="1">
      <c r="A175" s="203"/>
      <c r="B175" s="204"/>
      <c r="C175" s="137"/>
      <c r="D175" s="205"/>
      <c r="E175" s="205"/>
      <c r="F175" s="204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204"/>
      <c r="T175" s="173"/>
      <c r="U175" s="158"/>
      <c r="V175" s="136"/>
      <c r="W175" s="136"/>
      <c r="X175" s="158"/>
    </row>
    <row r="176" spans="1:24" s="159" customFormat="1" ht="19.5" customHeight="1">
      <c r="A176" s="203"/>
      <c r="B176" s="204"/>
      <c r="C176" s="137"/>
      <c r="D176" s="205"/>
      <c r="E176" s="205"/>
      <c r="F176" s="204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204"/>
      <c r="T176" s="173"/>
      <c r="U176" s="158"/>
      <c r="V176" s="136"/>
      <c r="W176" s="136"/>
      <c r="X176" s="158"/>
    </row>
    <row r="177" spans="1:24" s="159" customFormat="1" ht="15" customHeight="1">
      <c r="A177" s="203"/>
      <c r="B177" s="204"/>
      <c r="C177" s="137"/>
      <c r="D177" s="205"/>
      <c r="E177" s="205"/>
      <c r="F177" s="204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204"/>
      <c r="T177" s="173"/>
      <c r="U177" s="158"/>
      <c r="V177" s="136"/>
      <c r="W177" s="136"/>
      <c r="X177" s="158"/>
    </row>
    <row r="178" spans="1:24" s="159" customFormat="1" ht="12.75" customHeight="1">
      <c r="A178" s="203"/>
      <c r="B178" s="204"/>
      <c r="C178" s="137"/>
      <c r="D178" s="205"/>
      <c r="E178" s="205"/>
      <c r="F178" s="204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204"/>
      <c r="T178" s="173"/>
      <c r="U178" s="158"/>
      <c r="V178" s="136"/>
      <c r="W178" s="136"/>
      <c r="X178" s="158"/>
    </row>
    <row r="179" spans="1:24" s="159" customFormat="1" ht="13.5" customHeight="1">
      <c r="A179" s="203"/>
      <c r="B179" s="204"/>
      <c r="C179" s="137"/>
      <c r="D179" s="205"/>
      <c r="E179" s="205"/>
      <c r="F179" s="204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204"/>
      <c r="T179" s="173"/>
      <c r="U179" s="158"/>
      <c r="V179" s="136"/>
      <c r="W179" s="136"/>
      <c r="X179" s="158"/>
    </row>
    <row r="180" spans="1:24" s="159" customFormat="1" ht="13.5" customHeight="1">
      <c r="A180" s="203"/>
      <c r="B180" s="204"/>
      <c r="C180" s="137"/>
      <c r="D180" s="205"/>
      <c r="E180" s="205"/>
      <c r="F180" s="204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204"/>
      <c r="T180" s="173"/>
      <c r="U180" s="158"/>
      <c r="V180" s="136"/>
      <c r="W180" s="136"/>
      <c r="X180" s="158"/>
    </row>
    <row r="181" spans="1:24" s="159" customFormat="1" ht="13.5" customHeight="1">
      <c r="A181" s="203"/>
      <c r="B181" s="204"/>
      <c r="C181" s="137"/>
      <c r="D181" s="205"/>
      <c r="E181" s="205"/>
      <c r="F181" s="204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204"/>
      <c r="T181" s="173"/>
      <c r="U181" s="158"/>
      <c r="V181" s="136"/>
      <c r="W181" s="136"/>
      <c r="X181" s="158"/>
    </row>
    <row r="182" spans="1:24" s="159" customFormat="1" ht="19.5" customHeight="1">
      <c r="A182" s="203"/>
      <c r="B182" s="204"/>
      <c r="C182" s="137"/>
      <c r="D182" s="205"/>
      <c r="E182" s="205"/>
      <c r="F182" s="204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204"/>
      <c r="T182" s="173"/>
      <c r="U182" s="158"/>
      <c r="V182" s="136"/>
      <c r="W182" s="136"/>
      <c r="X182" s="158"/>
    </row>
    <row r="183" spans="1:24" s="159" customFormat="1" ht="19.5" customHeight="1">
      <c r="A183" s="203"/>
      <c r="B183" s="204"/>
      <c r="C183" s="137"/>
      <c r="D183" s="205"/>
      <c r="E183" s="205"/>
      <c r="F183" s="204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204"/>
      <c r="T183" s="173"/>
      <c r="U183" s="158"/>
      <c r="V183" s="136"/>
      <c r="W183" s="136"/>
      <c r="X183" s="158"/>
    </row>
    <row r="184" spans="1:24" s="159" customFormat="1" ht="19.5" customHeight="1">
      <c r="A184" s="203"/>
      <c r="B184" s="204"/>
      <c r="C184" s="137"/>
      <c r="D184" s="205"/>
      <c r="E184" s="205"/>
      <c r="F184" s="204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204"/>
      <c r="T184" s="173"/>
      <c r="U184" s="158"/>
      <c r="V184" s="136"/>
      <c r="W184" s="136"/>
      <c r="X184" s="158"/>
    </row>
    <row r="185" spans="1:24" s="159" customFormat="1" ht="22.5" customHeight="1">
      <c r="A185" s="203"/>
      <c r="B185" s="204"/>
      <c r="C185" s="137"/>
      <c r="D185" s="205"/>
      <c r="E185" s="205"/>
      <c r="F185" s="204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204"/>
      <c r="T185" s="173"/>
      <c r="U185" s="158"/>
      <c r="V185" s="136"/>
      <c r="W185" s="136"/>
      <c r="X185" s="158"/>
    </row>
    <row r="186" spans="1:24" s="159" customFormat="1" ht="22.5" customHeight="1">
      <c r="A186" s="203"/>
      <c r="B186" s="204"/>
      <c r="C186" s="137"/>
      <c r="D186" s="205"/>
      <c r="E186" s="205"/>
      <c r="F186" s="204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204"/>
      <c r="T186" s="173"/>
      <c r="U186" s="158"/>
      <c r="V186" s="136"/>
      <c r="W186" s="136"/>
      <c r="X186" s="158"/>
    </row>
    <row r="187" spans="1:24" s="159" customFormat="1" ht="22.5" customHeight="1">
      <c r="A187" s="203"/>
      <c r="B187" s="204"/>
      <c r="C187" s="137"/>
      <c r="D187" s="205"/>
      <c r="E187" s="205"/>
      <c r="F187" s="204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204"/>
      <c r="T187" s="173"/>
      <c r="U187" s="158"/>
      <c r="V187" s="136"/>
      <c r="W187" s="136"/>
      <c r="X187" s="158"/>
    </row>
    <row r="188" spans="1:24" s="159" customFormat="1" ht="22.5" customHeight="1">
      <c r="A188" s="203"/>
      <c r="B188" s="204"/>
      <c r="C188" s="137"/>
      <c r="D188" s="205"/>
      <c r="E188" s="205"/>
      <c r="F188" s="204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204"/>
      <c r="T188" s="173"/>
      <c r="U188" s="158"/>
      <c r="V188" s="136"/>
      <c r="W188" s="136"/>
      <c r="X188" s="158"/>
    </row>
    <row r="189" spans="1:24" s="159" customFormat="1" ht="22.5" customHeight="1">
      <c r="A189" s="203"/>
      <c r="B189" s="204"/>
      <c r="C189" s="137"/>
      <c r="D189" s="205"/>
      <c r="E189" s="205"/>
      <c r="F189" s="204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204"/>
      <c r="T189" s="173"/>
      <c r="U189" s="158"/>
      <c r="V189" s="136"/>
      <c r="W189" s="136"/>
      <c r="X189" s="158"/>
    </row>
    <row r="190" spans="1:24" s="159" customFormat="1" ht="22.5" customHeight="1">
      <c r="A190" s="203"/>
      <c r="B190" s="204"/>
      <c r="C190" s="137"/>
      <c r="D190" s="205"/>
      <c r="E190" s="205"/>
      <c r="F190" s="204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204"/>
      <c r="T190" s="173"/>
      <c r="U190" s="158"/>
      <c r="V190" s="136"/>
      <c r="W190" s="136"/>
      <c r="X190" s="158"/>
    </row>
    <row r="191" spans="1:24" s="159" customFormat="1" ht="22.5" customHeight="1">
      <c r="A191" s="203"/>
      <c r="B191" s="204"/>
      <c r="C191" s="137"/>
      <c r="D191" s="205"/>
      <c r="E191" s="205"/>
      <c r="F191" s="204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204"/>
      <c r="T191" s="173"/>
      <c r="U191" s="158"/>
      <c r="V191" s="136"/>
      <c r="W191" s="136"/>
      <c r="X191" s="158"/>
    </row>
    <row r="192" spans="1:24" s="159" customFormat="1" ht="22.5" customHeight="1">
      <c r="A192" s="203"/>
      <c r="B192" s="204"/>
      <c r="C192" s="137"/>
      <c r="D192" s="205"/>
      <c r="E192" s="205"/>
      <c r="F192" s="204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204"/>
      <c r="T192" s="173"/>
      <c r="U192" s="158"/>
      <c r="V192" s="136"/>
      <c r="W192" s="136"/>
      <c r="X192" s="158"/>
    </row>
    <row r="193" spans="1:24" s="159" customFormat="1" ht="22.5" customHeight="1">
      <c r="A193" s="203"/>
      <c r="B193" s="204"/>
      <c r="C193" s="137"/>
      <c r="D193" s="205"/>
      <c r="E193" s="205"/>
      <c r="F193" s="204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204"/>
      <c r="T193" s="173"/>
      <c r="U193" s="158"/>
      <c r="V193" s="136"/>
      <c r="W193" s="136"/>
      <c r="X193" s="158"/>
    </row>
    <row r="194" spans="1:24" s="159" customFormat="1" ht="22.5" customHeight="1">
      <c r="A194" s="203"/>
      <c r="B194" s="204"/>
      <c r="C194" s="137"/>
      <c r="D194" s="205"/>
      <c r="E194" s="205"/>
      <c r="F194" s="204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204"/>
      <c r="T194" s="173"/>
      <c r="U194" s="158"/>
      <c r="V194" s="136"/>
      <c r="W194" s="136"/>
      <c r="X194" s="158"/>
    </row>
    <row r="195" spans="1:24" s="159" customFormat="1" ht="22.5" customHeight="1">
      <c r="A195" s="203"/>
      <c r="B195" s="204"/>
      <c r="C195" s="137"/>
      <c r="D195" s="205"/>
      <c r="E195" s="205"/>
      <c r="F195" s="204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204"/>
      <c r="T195" s="173"/>
      <c r="U195" s="158"/>
      <c r="V195" s="136"/>
      <c r="W195" s="136"/>
      <c r="X195" s="158"/>
    </row>
    <row r="196" spans="1:24" s="159" customFormat="1" ht="22.5" customHeight="1">
      <c r="A196" s="203"/>
      <c r="B196" s="204"/>
      <c r="C196" s="137"/>
      <c r="D196" s="205"/>
      <c r="E196" s="205"/>
      <c r="F196" s="204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204"/>
      <c r="T196" s="173"/>
      <c r="U196" s="158"/>
      <c r="V196" s="136"/>
      <c r="W196" s="136"/>
      <c r="X196" s="158"/>
    </row>
    <row r="197" spans="1:24" s="159" customFormat="1" ht="22.5" customHeight="1">
      <c r="A197" s="203"/>
      <c r="B197" s="204"/>
      <c r="C197" s="137"/>
      <c r="D197" s="205"/>
      <c r="E197" s="205"/>
      <c r="F197" s="204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204"/>
      <c r="T197" s="173"/>
      <c r="U197" s="158"/>
      <c r="V197" s="136"/>
      <c r="W197" s="136"/>
      <c r="X197" s="158"/>
    </row>
    <row r="198" spans="1:24" s="159" customFormat="1" ht="22.5" customHeight="1">
      <c r="A198" s="203"/>
      <c r="B198" s="204"/>
      <c r="C198" s="137"/>
      <c r="D198" s="205"/>
      <c r="E198" s="205"/>
      <c r="F198" s="204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204"/>
      <c r="T198" s="173"/>
      <c r="U198" s="158"/>
      <c r="V198" s="136"/>
      <c r="W198" s="136"/>
      <c r="X198" s="158"/>
    </row>
    <row r="199" spans="1:24" s="159" customFormat="1" ht="22.5" customHeight="1">
      <c r="A199" s="203"/>
      <c r="B199" s="204"/>
      <c r="C199" s="137"/>
      <c r="D199" s="205"/>
      <c r="E199" s="205"/>
      <c r="F199" s="204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204"/>
      <c r="T199" s="173"/>
      <c r="U199" s="158"/>
      <c r="V199" s="136"/>
      <c r="W199" s="136"/>
      <c r="X199" s="158"/>
    </row>
    <row r="200" spans="1:24" s="159" customFormat="1" ht="22.5" customHeight="1">
      <c r="A200" s="203"/>
      <c r="B200" s="204"/>
      <c r="C200" s="137"/>
      <c r="D200" s="205"/>
      <c r="E200" s="205"/>
      <c r="F200" s="204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204"/>
      <c r="T200" s="173"/>
      <c r="U200" s="158"/>
      <c r="V200" s="136"/>
      <c r="W200" s="136"/>
      <c r="X200" s="158"/>
    </row>
    <row r="201" spans="1:24" s="159" customFormat="1" ht="22.5" customHeight="1">
      <c r="A201" s="203"/>
      <c r="B201" s="204"/>
      <c r="C201" s="137"/>
      <c r="D201" s="205"/>
      <c r="E201" s="205"/>
      <c r="F201" s="204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204"/>
      <c r="T201" s="173"/>
      <c r="U201" s="158"/>
      <c r="V201" s="136"/>
      <c r="W201" s="136"/>
      <c r="X201" s="158"/>
    </row>
    <row r="202" spans="1:24" s="159" customFormat="1" ht="22.5" customHeight="1">
      <c r="A202" s="203"/>
      <c r="B202" s="204"/>
      <c r="C202" s="137"/>
      <c r="D202" s="205"/>
      <c r="E202" s="205"/>
      <c r="F202" s="204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204"/>
      <c r="T202" s="173"/>
      <c r="U202" s="158"/>
      <c r="V202" s="136"/>
      <c r="W202" s="136"/>
      <c r="X202" s="158"/>
    </row>
    <row r="203" spans="1:24" s="159" customFormat="1" ht="22.5" customHeight="1">
      <c r="A203" s="203"/>
      <c r="B203" s="204"/>
      <c r="C203" s="137"/>
      <c r="D203" s="205"/>
      <c r="E203" s="205"/>
      <c r="F203" s="204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204"/>
      <c r="T203" s="173"/>
      <c r="U203" s="158"/>
      <c r="V203" s="136"/>
      <c r="W203" s="136"/>
      <c r="X203" s="158"/>
    </row>
    <row r="204" spans="1:24" s="159" customFormat="1">
      <c r="A204" s="203"/>
      <c r="B204" s="204"/>
      <c r="C204" s="137"/>
      <c r="D204" s="205"/>
      <c r="E204" s="205"/>
      <c r="F204" s="204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204"/>
      <c r="T204" s="173"/>
      <c r="U204" s="158"/>
      <c r="V204" s="136"/>
      <c r="W204" s="136"/>
      <c r="X204" s="158"/>
    </row>
    <row r="205" spans="1:24" s="159" customFormat="1">
      <c r="A205" s="203"/>
      <c r="B205" s="204"/>
      <c r="C205" s="137"/>
      <c r="D205" s="205"/>
      <c r="E205" s="205"/>
      <c r="F205" s="204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204"/>
      <c r="T205" s="173"/>
      <c r="U205" s="158"/>
      <c r="V205" s="136"/>
      <c r="W205" s="136"/>
      <c r="X205" s="158"/>
    </row>
    <row r="206" spans="1:24" s="159" customFormat="1">
      <c r="A206" s="203"/>
      <c r="B206" s="204"/>
      <c r="C206" s="137"/>
      <c r="D206" s="205"/>
      <c r="E206" s="205"/>
      <c r="F206" s="204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204"/>
      <c r="T206" s="173"/>
      <c r="U206" s="158"/>
      <c r="V206" s="136"/>
      <c r="W206" s="136"/>
      <c r="X206" s="158"/>
    </row>
    <row r="207" spans="1:24" s="159" customFormat="1">
      <c r="A207" s="203"/>
      <c r="B207" s="204"/>
      <c r="C207" s="137"/>
      <c r="D207" s="205"/>
      <c r="E207" s="205"/>
      <c r="F207" s="204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204"/>
      <c r="T207" s="173"/>
      <c r="U207" s="158"/>
      <c r="V207" s="136"/>
      <c r="W207" s="136"/>
      <c r="X207" s="158"/>
    </row>
    <row r="208" spans="1:24" s="159" customFormat="1">
      <c r="A208" s="203"/>
      <c r="B208" s="204"/>
      <c r="C208" s="137"/>
      <c r="D208" s="205"/>
      <c r="E208" s="205"/>
      <c r="F208" s="204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204"/>
      <c r="T208" s="173"/>
      <c r="U208" s="158"/>
      <c r="V208" s="136"/>
      <c r="W208" s="136"/>
      <c r="X208" s="158"/>
    </row>
    <row r="209" spans="1:24" s="159" customFormat="1">
      <c r="A209" s="203"/>
      <c r="B209" s="204"/>
      <c r="C209" s="137"/>
      <c r="D209" s="205"/>
      <c r="E209" s="205"/>
      <c r="F209" s="204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204"/>
      <c r="T209" s="173"/>
      <c r="U209" s="158"/>
      <c r="V209" s="136"/>
      <c r="W209" s="136"/>
      <c r="X209" s="158"/>
    </row>
    <row r="210" spans="1:24" s="159" customFormat="1">
      <c r="A210" s="203"/>
      <c r="B210" s="204"/>
      <c r="C210" s="137"/>
      <c r="D210" s="205"/>
      <c r="E210" s="205"/>
      <c r="F210" s="204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204"/>
      <c r="T210" s="173"/>
      <c r="U210" s="158"/>
      <c r="V210" s="136"/>
      <c r="W210" s="136"/>
      <c r="X210" s="158"/>
    </row>
    <row r="211" spans="1:24" s="159" customFormat="1">
      <c r="A211" s="203"/>
      <c r="B211" s="204"/>
      <c r="C211" s="137"/>
      <c r="D211" s="205"/>
      <c r="E211" s="205"/>
      <c r="F211" s="204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204"/>
      <c r="T211" s="173"/>
      <c r="U211" s="158"/>
      <c r="V211" s="136"/>
      <c r="W211" s="136"/>
      <c r="X211" s="158"/>
    </row>
    <row r="212" spans="1:24" s="159" customFormat="1">
      <c r="A212" s="203"/>
      <c r="B212" s="204"/>
      <c r="C212" s="137"/>
      <c r="D212" s="205"/>
      <c r="E212" s="205"/>
      <c r="F212" s="204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204"/>
      <c r="T212" s="173"/>
      <c r="U212" s="158"/>
      <c r="V212" s="136"/>
      <c r="W212" s="136"/>
      <c r="X212" s="158"/>
    </row>
    <row r="213" spans="1:24" s="159" customFormat="1">
      <c r="A213" s="203"/>
      <c r="B213" s="204"/>
      <c r="C213" s="137"/>
      <c r="D213" s="205"/>
      <c r="E213" s="205"/>
      <c r="F213" s="204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204"/>
      <c r="T213" s="173"/>
      <c r="U213" s="158"/>
      <c r="V213" s="136"/>
      <c r="W213" s="136"/>
      <c r="X213" s="158"/>
    </row>
    <row r="214" spans="1:24" s="159" customFormat="1">
      <c r="A214" s="203"/>
      <c r="B214" s="204"/>
      <c r="C214" s="137"/>
      <c r="D214" s="205"/>
      <c r="E214" s="205"/>
      <c r="F214" s="204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204"/>
      <c r="T214" s="173"/>
      <c r="U214" s="158"/>
      <c r="V214" s="136"/>
      <c r="W214" s="136"/>
      <c r="X214" s="158"/>
    </row>
    <row r="215" spans="1:24" s="159" customFormat="1">
      <c r="A215" s="203"/>
      <c r="B215" s="204"/>
      <c r="C215" s="137"/>
      <c r="D215" s="205"/>
      <c r="E215" s="205"/>
      <c r="F215" s="204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204"/>
      <c r="T215" s="173"/>
      <c r="U215" s="158"/>
      <c r="V215" s="136"/>
      <c r="W215" s="136"/>
      <c r="X215" s="158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view="pageBreakPreview" zoomScale="110" zoomScaleNormal="100" zoomScaleSheetLayoutView="110" workbookViewId="0">
      <selection activeCell="B3" sqref="B3:L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22" customFormat="1" ht="15" customHeight="1">
      <c r="B1" s="254" t="s">
        <v>279</v>
      </c>
      <c r="C1" s="254"/>
      <c r="D1" s="254"/>
      <c r="E1" s="324" t="str">
        <f>DSSV!D1</f>
        <v>DANH SÁCH HỌC VIÊN DỰ THI KẾT THÚC HỌC PHẦN</v>
      </c>
      <c r="F1" s="324"/>
      <c r="G1" s="324"/>
      <c r="H1" s="324"/>
      <c r="I1" s="324"/>
      <c r="J1" s="324"/>
      <c r="K1" s="324"/>
      <c r="L1" s="324"/>
      <c r="M1" s="324"/>
    </row>
    <row r="2" spans="1:17" s="22" customFormat="1" ht="15" customHeight="1">
      <c r="B2" s="254" t="s">
        <v>278</v>
      </c>
      <c r="C2" s="254"/>
      <c r="D2" s="254"/>
      <c r="E2" s="255" t="str">
        <f>"LỚP: "&amp;UPPER(DSSV!$T$3)&amp;" * CHUYÊN NGÀNH: "&amp;VLOOKUP(RIGHT(DSSV!R1,4),CODEMON!$K$3:$L$27,2,0)</f>
        <v>LỚP: K18MBA2 * CHUYÊN NGÀNH: QUẢN TRỊ KINH DOANH</v>
      </c>
      <c r="F2" s="255"/>
      <c r="G2" s="255"/>
      <c r="H2" s="255"/>
      <c r="I2" s="255"/>
      <c r="J2" s="255"/>
      <c r="K2" s="255"/>
      <c r="L2" s="255"/>
      <c r="M2" s="75" t="str">
        <f>"Số TC  : " &amp; DSSV!R2</f>
        <v>Số TC  : 4</v>
      </c>
    </row>
    <row r="3" spans="1:17" s="18" customFormat="1" ht="21" customHeight="1">
      <c r="B3" s="325" t="str">
        <f>"MÔN: "&amp;UPPER(DSSV!G2)&amp;" * " &amp; "MÃ MÔN: "&amp;DSSV!G3</f>
        <v>MÔN: TRIẾT HỌC * MÃ MÔN: PHI500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3" t="str">
        <f>DSSV!$A$4 &amp; " - Phòng : "&amp;O5&amp;" * "&amp;DSSV!$E$3</f>
        <v xml:space="preserve">Thời gian: 18h00 ngày 20/4/2019   - Phòng : 3 * </v>
      </c>
      <c r="C5" s="104"/>
      <c r="D5" s="105"/>
      <c r="E5" s="106"/>
      <c r="F5" s="106"/>
      <c r="G5" s="104"/>
      <c r="H5" s="104"/>
      <c r="I5" s="107"/>
      <c r="J5" s="104"/>
      <c r="K5" s="107"/>
      <c r="L5" s="104"/>
      <c r="M5" s="76" t="str">
        <f>"Lần thi : "&amp;DSSV!$R$4</f>
        <v>Lần thi : 1</v>
      </c>
      <c r="O5" s="109">
        <f>IF(ISERROR(FIND("-",$Q$5)),$Q$5,LEFT($Q$5,FIND("-",$Q$5)-1))</f>
        <v>3</v>
      </c>
      <c r="P5" s="109" t="s">
        <v>158</v>
      </c>
      <c r="Q5" s="109">
        <f>DSSV!$A$3</f>
        <v>3</v>
      </c>
    </row>
    <row r="6" spans="1:17" s="23" customFormat="1" ht="20.25" customHeight="1">
      <c r="A6" s="110" t="s">
        <v>0</v>
      </c>
      <c r="B6" s="321" t="s">
        <v>0</v>
      </c>
      <c r="C6" s="320" t="s">
        <v>249</v>
      </c>
      <c r="D6" s="316" t="s">
        <v>154</v>
      </c>
      <c r="E6" s="317"/>
      <c r="F6" s="320" t="s">
        <v>245</v>
      </c>
      <c r="G6" s="320" t="s">
        <v>248</v>
      </c>
      <c r="H6" s="320" t="s">
        <v>16</v>
      </c>
      <c r="I6" s="320" t="s">
        <v>24</v>
      </c>
      <c r="J6" s="320" t="s">
        <v>25</v>
      </c>
      <c r="K6" s="322" t="s">
        <v>39</v>
      </c>
      <c r="L6" s="323"/>
      <c r="M6" s="320" t="s">
        <v>18</v>
      </c>
    </row>
    <row r="7" spans="1:17" s="23" customFormat="1" ht="20.25" customHeight="1">
      <c r="A7" s="110"/>
      <c r="B7" s="321"/>
      <c r="C7" s="321"/>
      <c r="D7" s="318"/>
      <c r="E7" s="319"/>
      <c r="F7" s="321"/>
      <c r="G7" s="321"/>
      <c r="H7" s="321"/>
      <c r="I7" s="321"/>
      <c r="J7" s="321"/>
      <c r="K7" s="24" t="s">
        <v>17</v>
      </c>
      <c r="L7" s="24" t="s">
        <v>23</v>
      </c>
      <c r="M7" s="320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1">
        <f>IF(ISNA(VLOOKUP($A8,DSLOP,DS_THI!C$4,0))=FALSE,VLOOKUP($A8,DSLOP,DS_THI!C$4,0),"")</f>
        <v>24312103391</v>
      </c>
      <c r="D8" s="222" t="str">
        <f>IF(ISNA(VLOOKUP($A8,DSLOP,DS_THI!D$4,0))=FALSE,VLOOKUP($A8,DSLOP,DS_THI!D$4,0),"")</f>
        <v xml:space="preserve">Phan Vĩnh </v>
      </c>
      <c r="E8" s="223" t="str">
        <f>IF(ISNA(VLOOKUP($A8,DSLOP,DS_THI!E$4,0))=FALSE,VLOOKUP($A8,DSLOP,DS_THI!E$4,0),"")</f>
        <v>Tuấn</v>
      </c>
      <c r="F8" s="224" t="str">
        <f>IF(ISNA(VLOOKUP($A8,DSLOP,DS_THI!F$4,0))=FALSE,VLOOKUP($A8,DSLOP,DS_THI!F$4,0),"")</f>
        <v>Nam</v>
      </c>
      <c r="G8" s="225">
        <f>IF(ISNA(VLOOKUP($A8,DSLOP,DS_THI!G$4,0))=FALSE,VLOOKUP($A8,DSLOP,DS_THI!G$4,0),"")</f>
        <v>29846</v>
      </c>
      <c r="H8" s="118" t="str">
        <f>IF(ISNA(VLOOKUP($A8,DSLOP,DS_THI!H$4,0))=FALSE,VLOOKUP($A8,DSLOP,DS_THI!H$4,0),"")</f>
        <v>K19MBA2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6">
        <f>IF(ISNA(VLOOKUP($A9,DSLOP,DS_THI!C$4,0))=FALSE,VLOOKUP($A9,DSLOP,DS_THI!C$4,0),"")</f>
        <v>24312103366</v>
      </c>
      <c r="D9" s="227" t="str">
        <f>IF(ISNA(VLOOKUP($A9,DSLOP,DS_THI!D$4,0))=FALSE,VLOOKUP($A9,DSLOP,DS_THI!D$4,0),"")</f>
        <v xml:space="preserve">Nguyễn Duy </v>
      </c>
      <c r="E9" s="228" t="str">
        <f>IF(ISNA(VLOOKUP($A9,DSLOP,DS_THI!E$4,0))=FALSE,VLOOKUP($A9,DSLOP,DS_THI!E$4,0),"")</f>
        <v>Hoàng</v>
      </c>
      <c r="F9" s="224" t="str">
        <f>IF(ISNA(VLOOKUP($A9,DSLOP,DS_THI!F$4,0))=FALSE,VLOOKUP($A9,DSLOP,DS_THI!F$4,0),"")</f>
        <v>Nam</v>
      </c>
      <c r="G9" s="225">
        <f>IF(ISNA(VLOOKUP($A9,DSLOP,DS_THI!G$4,0))=FALSE,VLOOKUP($A9,DSLOP,DS_THI!G$4,0),"")</f>
        <v>32983</v>
      </c>
      <c r="H9" s="119" t="str">
        <f>IF(ISNA(VLOOKUP($A9,DSLOP,DS_THI!H$4,0))=FALSE,VLOOKUP($A9,DSLOP,DS_THI!H$4,0),"")</f>
        <v>K19MBA2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6">
        <f>IF(ISNA(VLOOKUP($A10,DSLOP,DS_THI!C$4,0))=FALSE,VLOOKUP($A10,DSLOP,DS_THI!C$4,0),"")</f>
        <v>24302103365</v>
      </c>
      <c r="D10" s="227" t="str">
        <f>IF(ISNA(VLOOKUP($A10,DSLOP,DS_THI!D$4,0))=FALSE,VLOOKUP($A10,DSLOP,DS_THI!D$4,0),"")</f>
        <v>Hoàng Thị Thanh</v>
      </c>
      <c r="E10" s="228" t="str">
        <f>IF(ISNA(VLOOKUP($A10,DSLOP,DS_THI!E$4,0))=FALSE,VLOOKUP($A10,DSLOP,DS_THI!E$4,0),"")</f>
        <v>Hòa</v>
      </c>
      <c r="F10" s="224" t="str">
        <f>IF(ISNA(VLOOKUP($A10,DSLOP,DS_THI!F$4,0))=FALSE,VLOOKUP($A10,DSLOP,DS_THI!F$4,0),"")</f>
        <v>Nữ</v>
      </c>
      <c r="G10" s="225">
        <f>IF(ISNA(VLOOKUP($A10,DSLOP,DS_THI!G$4,0))=FALSE,VLOOKUP($A10,DSLOP,DS_THI!G$4,0),"")</f>
        <v>30738</v>
      </c>
      <c r="H10" s="119" t="str">
        <f>IF(ISNA(VLOOKUP($A10,DSLOP,DS_THI!H$4,0))=FALSE,VLOOKUP($A10,DSLOP,DS_THI!H$4,0),"")</f>
        <v>K19MBA2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6">
        <f>IF(ISNA(VLOOKUP($A11,DSLOP,DS_THI!C$4,0))=FALSE,VLOOKUP($A11,DSLOP,DS_THI!C$4,0),"")</f>
        <v>24302103388</v>
      </c>
      <c r="D11" s="227" t="str">
        <f>IF(ISNA(VLOOKUP($A11,DSLOP,DS_THI!D$4,0))=FALSE,VLOOKUP($A11,DSLOP,DS_THI!D$4,0),"")</f>
        <v>Mai Thị</v>
      </c>
      <c r="E11" s="228" t="str">
        <f>IF(ISNA(VLOOKUP($A11,DSLOP,DS_THI!E$4,0))=FALSE,VLOOKUP($A11,DSLOP,DS_THI!E$4,0),"")</f>
        <v>Thủy</v>
      </c>
      <c r="F11" s="224" t="str">
        <f>IF(ISNA(VLOOKUP($A11,DSLOP,DS_THI!F$4,0))=FALSE,VLOOKUP($A11,DSLOP,DS_THI!F$4,0),"")</f>
        <v>Nữ</v>
      </c>
      <c r="G11" s="225">
        <f>IF(ISNA(VLOOKUP($A11,DSLOP,DS_THI!G$4,0))=FALSE,VLOOKUP($A11,DSLOP,DS_THI!G$4,0),"")</f>
        <v>27619</v>
      </c>
      <c r="H11" s="119" t="str">
        <f>IF(ISNA(VLOOKUP($A11,DSLOP,DS_THI!H$4,0))=FALSE,VLOOKUP($A11,DSLOP,DS_THI!H$4,0),"")</f>
        <v>K19MBA2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6">
        <f>IF(ISNA(VLOOKUP($A12,DSLOP,DS_THI!C$4,0))=FALSE,VLOOKUP($A12,DSLOP,DS_THI!C$4,0),"")</f>
        <v>24302103362</v>
      </c>
      <c r="D12" s="227" t="str">
        <f>IF(ISNA(VLOOKUP($A12,DSLOP,DS_THI!D$4,0))=FALSE,VLOOKUP($A12,DSLOP,DS_THI!D$4,0),"")</f>
        <v>Trần Thị Ngọc</v>
      </c>
      <c r="E12" s="228" t="str">
        <f>IF(ISNA(VLOOKUP($A12,DSLOP,DS_THI!E$4,0))=FALSE,VLOOKUP($A12,DSLOP,DS_THI!E$4,0),"")</f>
        <v>Bích</v>
      </c>
      <c r="F12" s="224" t="str">
        <f>IF(ISNA(VLOOKUP($A12,DSLOP,DS_THI!F$4,0))=FALSE,VLOOKUP($A12,DSLOP,DS_THI!F$4,0),"")</f>
        <v>Nữ</v>
      </c>
      <c r="G12" s="225">
        <f>IF(ISNA(VLOOKUP($A12,DSLOP,DS_THI!G$4,0))=FALSE,VLOOKUP($A12,DSLOP,DS_THI!G$4,0),"")</f>
        <v>34164</v>
      </c>
      <c r="H12" s="119" t="str">
        <f>IF(ISNA(VLOOKUP($A12,DSLOP,DS_THI!H$4,0))=FALSE,VLOOKUP($A12,DSLOP,DS_THI!H$4,0),"")</f>
        <v>K19MBA2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6">
        <f>IF(ISNA(VLOOKUP($A13,DSLOP,DS_THI!C$4,0))=FALSE,VLOOKUP($A13,DSLOP,DS_THI!C$4,0),"")</f>
        <v>24302103393</v>
      </c>
      <c r="D13" s="227" t="str">
        <f>IF(ISNA(VLOOKUP($A13,DSLOP,DS_THI!D$4,0))=FALSE,VLOOKUP($A13,DSLOP,DS_THI!D$4,0),"")</f>
        <v>Nguyễn Thị Hồng</v>
      </c>
      <c r="E13" s="228" t="str">
        <f>IF(ISNA(VLOOKUP($A13,DSLOP,DS_THI!E$4,0))=FALSE,VLOOKUP($A13,DSLOP,DS_THI!E$4,0),"")</f>
        <v>Linh</v>
      </c>
      <c r="F13" s="224" t="str">
        <f>IF(ISNA(VLOOKUP($A13,DSLOP,DS_THI!F$4,0))=FALSE,VLOOKUP($A13,DSLOP,DS_THI!F$4,0),"")</f>
        <v>Nữ</v>
      </c>
      <c r="G13" s="225">
        <f>IF(ISNA(VLOOKUP($A13,DSLOP,DS_THI!G$4,0))=FALSE,VLOOKUP($A13,DSLOP,DS_THI!G$4,0),"")</f>
        <v>31617</v>
      </c>
      <c r="H13" s="119" t="str">
        <f>IF(ISNA(VLOOKUP($A13,DSLOP,DS_THI!H$4,0))=FALSE,VLOOKUP($A13,DSLOP,DS_THI!H$4,0),"")</f>
        <v>K19MBA2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6">
        <f>IF(ISNA(VLOOKUP($A14,DSLOP,DS_THI!C$4,0))=FALSE,VLOOKUP($A14,DSLOP,DS_THI!C$4,0),"")</f>
        <v>0</v>
      </c>
      <c r="D14" s="227">
        <f>IF(ISNA(VLOOKUP($A14,DSLOP,DS_THI!D$4,0))=FALSE,VLOOKUP($A14,DSLOP,DS_THI!D$4,0),"")</f>
        <v>0</v>
      </c>
      <c r="E14" s="228">
        <f>IF(ISNA(VLOOKUP($A14,DSLOP,DS_THI!E$4,0))=FALSE,VLOOKUP($A14,DSLOP,DS_THI!E$4,0),"")</f>
        <v>0</v>
      </c>
      <c r="F14" s="224">
        <f>IF(ISNA(VLOOKUP($A14,DSLOP,DS_THI!F$4,0))=FALSE,VLOOKUP($A14,DSLOP,DS_THI!F$4,0),"")</f>
        <v>0</v>
      </c>
      <c r="G14" s="225">
        <f>IF(ISNA(VLOOKUP($A14,DSLOP,DS_THI!G$4,0))=FALSE,VLOOKUP($A14,DSLOP,DS_THI!G$4,0),"")</f>
        <v>0</v>
      </c>
      <c r="H14" s="119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6">
        <f>IF(ISNA(VLOOKUP($A15,DSLOP,DS_THI!C$4,0))=FALSE,VLOOKUP($A15,DSLOP,DS_THI!C$4,0),"")</f>
        <v>0</v>
      </c>
      <c r="D15" s="227">
        <f>IF(ISNA(VLOOKUP($A15,DSLOP,DS_THI!D$4,0))=FALSE,VLOOKUP($A15,DSLOP,DS_THI!D$4,0),"")</f>
        <v>0</v>
      </c>
      <c r="E15" s="228">
        <f>IF(ISNA(VLOOKUP($A15,DSLOP,DS_THI!E$4,0))=FALSE,VLOOKUP($A15,DSLOP,DS_THI!E$4,0),"")</f>
        <v>0</v>
      </c>
      <c r="F15" s="224">
        <f>IF(ISNA(VLOOKUP($A15,DSLOP,DS_THI!F$4,0))=FALSE,VLOOKUP($A15,DSLOP,DS_THI!F$4,0),"")</f>
        <v>0</v>
      </c>
      <c r="G15" s="225">
        <f>IF(ISNA(VLOOKUP($A15,DSLOP,DS_THI!G$4,0))=FALSE,VLOOKUP($A15,DSLOP,DS_THI!G$4,0),"")</f>
        <v>0</v>
      </c>
      <c r="H15" s="119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6">
        <f>IF(ISNA(VLOOKUP($A16,DSLOP,DS_THI!C$4,0))=FALSE,VLOOKUP($A16,DSLOP,DS_THI!C$4,0),"")</f>
        <v>0</v>
      </c>
      <c r="D16" s="227">
        <f>IF(ISNA(VLOOKUP($A16,DSLOP,DS_THI!D$4,0))=FALSE,VLOOKUP($A16,DSLOP,DS_THI!D$4,0),"")</f>
        <v>0</v>
      </c>
      <c r="E16" s="228">
        <f>IF(ISNA(VLOOKUP($A16,DSLOP,DS_THI!E$4,0))=FALSE,VLOOKUP($A16,DSLOP,DS_THI!E$4,0),"")</f>
        <v>0</v>
      </c>
      <c r="F16" s="224">
        <f>IF(ISNA(VLOOKUP($A16,DSLOP,DS_THI!F$4,0))=FALSE,VLOOKUP($A16,DSLOP,DS_THI!F$4,0),"")</f>
        <v>0</v>
      </c>
      <c r="G16" s="225">
        <f>IF(ISNA(VLOOKUP($A16,DSLOP,DS_THI!G$4,0))=FALSE,VLOOKUP($A16,DSLOP,DS_THI!G$4,0),"")</f>
        <v>0</v>
      </c>
      <c r="H16" s="119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3" s="16" customFormat="1" ht="18.75" customHeight="1">
      <c r="A17" s="15">
        <f t="shared" si="0"/>
        <v>10</v>
      </c>
      <c r="B17" s="51">
        <f t="shared" si="1"/>
        <v>10</v>
      </c>
      <c r="C17" s="226">
        <f>IF(ISNA(VLOOKUP($A17,DSLOP,DS_THI!C$4,0))=FALSE,VLOOKUP($A17,DSLOP,DS_THI!C$4,0),"")</f>
        <v>0</v>
      </c>
      <c r="D17" s="227">
        <f>IF(ISNA(VLOOKUP($A17,DSLOP,DS_THI!D$4,0))=FALSE,VLOOKUP($A17,DSLOP,DS_THI!D$4,0),"")</f>
        <v>0</v>
      </c>
      <c r="E17" s="228">
        <f>IF(ISNA(VLOOKUP($A17,DSLOP,DS_THI!E$4,0))=FALSE,VLOOKUP($A17,DSLOP,DS_THI!E$4,0),"")</f>
        <v>0</v>
      </c>
      <c r="F17" s="224">
        <f>IF(ISNA(VLOOKUP($A17,DSLOP,DS_THI!F$4,0))=FALSE,VLOOKUP($A17,DSLOP,DS_THI!F$4,0),"")</f>
        <v>0</v>
      </c>
      <c r="G17" s="225">
        <f>IF(ISNA(VLOOKUP($A17,DSLOP,DS_THI!G$4,0))=FALSE,VLOOKUP($A17,DSLOP,DS_THI!G$4,0),"")</f>
        <v>0</v>
      </c>
      <c r="H17" s="119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3" s="16" customFormat="1" ht="18.75" customHeight="1">
      <c r="A18" s="15">
        <f t="shared" si="0"/>
        <v>11</v>
      </c>
      <c r="B18" s="51">
        <f t="shared" si="1"/>
        <v>11</v>
      </c>
      <c r="C18" s="226">
        <f>IF(ISNA(VLOOKUP($A18,DSLOP,DS_THI!C$4,0))=FALSE,VLOOKUP($A18,DSLOP,DS_THI!C$4,0),"")</f>
        <v>0</v>
      </c>
      <c r="D18" s="227">
        <f>IF(ISNA(VLOOKUP($A18,DSLOP,DS_THI!D$4,0))=FALSE,VLOOKUP($A18,DSLOP,DS_THI!D$4,0),"")</f>
        <v>0</v>
      </c>
      <c r="E18" s="228">
        <f>IF(ISNA(VLOOKUP($A18,DSLOP,DS_THI!E$4,0))=FALSE,VLOOKUP($A18,DSLOP,DS_THI!E$4,0),"")</f>
        <v>0</v>
      </c>
      <c r="F18" s="224">
        <f>IF(ISNA(VLOOKUP($A18,DSLOP,DS_THI!F$4,0))=FALSE,VLOOKUP($A18,DSLOP,DS_THI!F$4,0),"")</f>
        <v>0</v>
      </c>
      <c r="G18" s="225">
        <f>IF(ISNA(VLOOKUP($A18,DSLOP,DS_THI!G$4,0))=FALSE,VLOOKUP($A18,DSLOP,DS_THI!G$4,0),"")</f>
        <v>0</v>
      </c>
      <c r="H18" s="119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3" s="16" customFormat="1" ht="18.75" customHeight="1">
      <c r="A19" s="15">
        <f t="shared" si="0"/>
        <v>12</v>
      </c>
      <c r="B19" s="51">
        <f t="shared" si="1"/>
        <v>12</v>
      </c>
      <c r="C19" s="226">
        <f>IF(ISNA(VLOOKUP($A19,DSLOP,DS_THI!C$4,0))=FALSE,VLOOKUP($A19,DSLOP,DS_THI!C$4,0),"")</f>
        <v>0</v>
      </c>
      <c r="D19" s="227">
        <f>IF(ISNA(VLOOKUP($A19,DSLOP,DS_THI!D$4,0))=FALSE,VLOOKUP($A19,DSLOP,DS_THI!D$4,0),"")</f>
        <v>0</v>
      </c>
      <c r="E19" s="228">
        <f>IF(ISNA(VLOOKUP($A19,DSLOP,DS_THI!E$4,0))=FALSE,VLOOKUP($A19,DSLOP,DS_THI!E$4,0),"")</f>
        <v>0</v>
      </c>
      <c r="F19" s="224">
        <f>IF(ISNA(VLOOKUP($A19,DSLOP,DS_THI!F$4,0))=FALSE,VLOOKUP($A19,DSLOP,DS_THI!F$4,0),"")</f>
        <v>0</v>
      </c>
      <c r="G19" s="225">
        <f>IF(ISNA(VLOOKUP($A19,DSLOP,DS_THI!G$4,0))=FALSE,VLOOKUP($A19,DSLOP,DS_THI!G$4,0),"")</f>
        <v>0</v>
      </c>
      <c r="H19" s="119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3" s="16" customFormat="1" ht="18.75" customHeight="1">
      <c r="A20" s="15">
        <f t="shared" si="0"/>
        <v>13</v>
      </c>
      <c r="B20" s="51">
        <f t="shared" si="1"/>
        <v>13</v>
      </c>
      <c r="C20" s="226">
        <f>IF(ISNA(VLOOKUP($A20,DSLOP,DS_THI!C$4,0))=FALSE,VLOOKUP($A20,DSLOP,DS_THI!C$4,0),"")</f>
        <v>0</v>
      </c>
      <c r="D20" s="227">
        <f>IF(ISNA(VLOOKUP($A20,DSLOP,DS_THI!D$4,0))=FALSE,VLOOKUP($A20,DSLOP,DS_THI!D$4,0),"")</f>
        <v>0</v>
      </c>
      <c r="E20" s="228">
        <f>IF(ISNA(VLOOKUP($A20,DSLOP,DS_THI!E$4,0))=FALSE,VLOOKUP($A20,DSLOP,DS_THI!E$4,0),"")</f>
        <v>0</v>
      </c>
      <c r="F20" s="224">
        <f>IF(ISNA(VLOOKUP($A20,DSLOP,DS_THI!F$4,0))=FALSE,VLOOKUP($A20,DSLOP,DS_THI!F$4,0),"")</f>
        <v>0</v>
      </c>
      <c r="G20" s="225">
        <f>IF(ISNA(VLOOKUP($A20,DSLOP,DS_THI!G$4,0))=FALSE,VLOOKUP($A20,DSLOP,DS_THI!G$4,0),"")</f>
        <v>0</v>
      </c>
      <c r="H20" s="119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3" s="16" customFormat="1" ht="18.75" customHeight="1">
      <c r="A21" s="15">
        <f t="shared" si="0"/>
        <v>14</v>
      </c>
      <c r="B21" s="51">
        <f t="shared" si="1"/>
        <v>14</v>
      </c>
      <c r="C21" s="226">
        <f>IF(ISNA(VLOOKUP($A21,DSLOP,DS_THI!C$4,0))=FALSE,VLOOKUP($A21,DSLOP,DS_THI!C$4,0),"")</f>
        <v>0</v>
      </c>
      <c r="D21" s="227">
        <f>IF(ISNA(VLOOKUP($A21,DSLOP,DS_THI!D$4,0))=FALSE,VLOOKUP($A21,DSLOP,DS_THI!D$4,0),"")</f>
        <v>0</v>
      </c>
      <c r="E21" s="228">
        <f>IF(ISNA(VLOOKUP($A21,DSLOP,DS_THI!E$4,0))=FALSE,VLOOKUP($A21,DSLOP,DS_THI!E$4,0),"")</f>
        <v>0</v>
      </c>
      <c r="F21" s="224">
        <f>IF(ISNA(VLOOKUP($A21,DSLOP,DS_THI!F$4,0))=FALSE,VLOOKUP($A21,DSLOP,DS_THI!F$4,0),"")</f>
        <v>0</v>
      </c>
      <c r="G21" s="225">
        <f>IF(ISNA(VLOOKUP($A21,DSLOP,DS_THI!G$4,0))=FALSE,VLOOKUP($A21,DSLOP,DS_THI!G$4,0),"")</f>
        <v>0</v>
      </c>
      <c r="H21" s="119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3" s="16" customFormat="1" ht="18.75" customHeight="1">
      <c r="A22" s="15">
        <f t="shared" si="0"/>
        <v>15</v>
      </c>
      <c r="B22" s="51">
        <f t="shared" si="1"/>
        <v>15</v>
      </c>
      <c r="C22" s="226">
        <f>IF(ISNA(VLOOKUP($A22,DSLOP,DS_THI!C$4,0))=FALSE,VLOOKUP($A22,DSLOP,DS_THI!C$4,0),"")</f>
        <v>0</v>
      </c>
      <c r="D22" s="227">
        <f>IF(ISNA(VLOOKUP($A22,DSLOP,DS_THI!D$4,0))=FALSE,VLOOKUP($A22,DSLOP,DS_THI!D$4,0),"")</f>
        <v>0</v>
      </c>
      <c r="E22" s="228">
        <f>IF(ISNA(VLOOKUP($A22,DSLOP,DS_THI!E$4,0))=FALSE,VLOOKUP($A22,DSLOP,DS_THI!E$4,0),"")</f>
        <v>0</v>
      </c>
      <c r="F22" s="224">
        <f>IF(ISNA(VLOOKUP($A22,DSLOP,DS_THI!F$4,0))=FALSE,VLOOKUP($A22,DSLOP,DS_THI!F$4,0),"")</f>
        <v>0</v>
      </c>
      <c r="G22" s="225">
        <f>IF(ISNA(VLOOKUP($A22,DSLOP,DS_THI!G$4,0))=FALSE,VLOOKUP($A22,DSLOP,DS_THI!G$4,0),"")</f>
        <v>0</v>
      </c>
      <c r="H22" s="119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3" s="16" customFormat="1" ht="18.75" customHeight="1">
      <c r="A23" s="15">
        <f t="shared" si="0"/>
        <v>16</v>
      </c>
      <c r="B23" s="51">
        <f t="shared" si="1"/>
        <v>16</v>
      </c>
      <c r="C23" s="226">
        <f>IF(ISNA(VLOOKUP($A23,DSLOP,DS_THI!C$4,0))=FALSE,VLOOKUP($A23,DSLOP,DS_THI!C$4,0),"")</f>
        <v>0</v>
      </c>
      <c r="D23" s="227">
        <f>IF(ISNA(VLOOKUP($A23,DSLOP,DS_THI!D$4,0))=FALSE,VLOOKUP($A23,DSLOP,DS_THI!D$4,0),"")</f>
        <v>0</v>
      </c>
      <c r="E23" s="228">
        <f>IF(ISNA(VLOOKUP($A23,DSLOP,DS_THI!E$4,0))=FALSE,VLOOKUP($A23,DSLOP,DS_THI!E$4,0),"")</f>
        <v>0</v>
      </c>
      <c r="F23" s="224">
        <f>IF(ISNA(VLOOKUP($A23,DSLOP,DS_THI!F$4,0))=FALSE,VLOOKUP($A23,DSLOP,DS_THI!F$4,0),"")</f>
        <v>0</v>
      </c>
      <c r="G23" s="225">
        <f>IF(ISNA(VLOOKUP($A23,DSLOP,DS_THI!G$4,0))=FALSE,VLOOKUP($A23,DSLOP,DS_THI!G$4,0),"")</f>
        <v>0</v>
      </c>
      <c r="H23" s="119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3" s="16" customFormat="1" ht="18.75" customHeight="1">
      <c r="A24" s="15">
        <f t="shared" si="0"/>
        <v>17</v>
      </c>
      <c r="B24" s="51">
        <f t="shared" si="1"/>
        <v>17</v>
      </c>
      <c r="C24" s="226">
        <f>IF(ISNA(VLOOKUP($A24,DSLOP,DS_THI!C$4,0))=FALSE,VLOOKUP($A24,DSLOP,DS_THI!C$4,0),"")</f>
        <v>0</v>
      </c>
      <c r="D24" s="227">
        <f>IF(ISNA(VLOOKUP($A24,DSLOP,DS_THI!D$4,0))=FALSE,VLOOKUP($A24,DSLOP,DS_THI!D$4,0),"")</f>
        <v>0</v>
      </c>
      <c r="E24" s="228">
        <f>IF(ISNA(VLOOKUP($A24,DSLOP,DS_THI!E$4,0))=FALSE,VLOOKUP($A24,DSLOP,DS_THI!E$4,0),"")</f>
        <v>0</v>
      </c>
      <c r="F24" s="224">
        <f>IF(ISNA(VLOOKUP($A24,DSLOP,DS_THI!F$4,0))=FALSE,VLOOKUP($A24,DSLOP,DS_THI!F$4,0),"")</f>
        <v>0</v>
      </c>
      <c r="G24" s="225">
        <f>IF(ISNA(VLOOKUP($A24,DSLOP,DS_THI!G$4,0))=FALSE,VLOOKUP($A24,DSLOP,DS_THI!G$4,0),"")</f>
        <v>0</v>
      </c>
      <c r="H24" s="119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3" s="16" customFormat="1" ht="18.75" customHeight="1">
      <c r="A25" s="15">
        <f t="shared" si="0"/>
        <v>18</v>
      </c>
      <c r="B25" s="51">
        <f t="shared" si="1"/>
        <v>18</v>
      </c>
      <c r="C25" s="226">
        <f>IF(ISNA(VLOOKUP($A25,DSLOP,DS_THI!C$4,0))=FALSE,VLOOKUP($A25,DSLOP,DS_THI!C$4,0),"")</f>
        <v>0</v>
      </c>
      <c r="D25" s="227">
        <f>IF(ISNA(VLOOKUP($A25,DSLOP,DS_THI!D$4,0))=FALSE,VLOOKUP($A25,DSLOP,DS_THI!D$4,0),"")</f>
        <v>0</v>
      </c>
      <c r="E25" s="228">
        <f>IF(ISNA(VLOOKUP($A25,DSLOP,DS_THI!E$4,0))=FALSE,VLOOKUP($A25,DSLOP,DS_THI!E$4,0),"")</f>
        <v>0</v>
      </c>
      <c r="F25" s="224">
        <f>IF(ISNA(VLOOKUP($A25,DSLOP,DS_THI!F$4,0))=FALSE,VLOOKUP($A25,DSLOP,DS_THI!F$4,0),"")</f>
        <v>0</v>
      </c>
      <c r="G25" s="225">
        <f>IF(ISNA(VLOOKUP($A25,DSLOP,DS_THI!G$4,0))=FALSE,VLOOKUP($A25,DSLOP,DS_THI!G$4,0),"")</f>
        <v>0</v>
      </c>
      <c r="H25" s="119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3" s="16" customFormat="1" ht="18.75" customHeight="1">
      <c r="A26" s="15">
        <f t="shared" si="0"/>
        <v>19</v>
      </c>
      <c r="B26" s="51">
        <f t="shared" si="1"/>
        <v>19</v>
      </c>
      <c r="C26" s="226">
        <f>IF(ISNA(VLOOKUP($A26,DSLOP,DS_THI!C$4,0))=FALSE,VLOOKUP($A26,DSLOP,DS_THI!C$4,0),"")</f>
        <v>0</v>
      </c>
      <c r="D26" s="227">
        <f>IF(ISNA(VLOOKUP($A26,DSLOP,DS_THI!D$4,0))=FALSE,VLOOKUP($A26,DSLOP,DS_THI!D$4,0),"")</f>
        <v>0</v>
      </c>
      <c r="E26" s="228">
        <f>IF(ISNA(VLOOKUP($A26,DSLOP,DS_THI!E$4,0))=FALSE,VLOOKUP($A26,DSLOP,DS_THI!E$4,0),"")</f>
        <v>0</v>
      </c>
      <c r="F26" s="224">
        <f>IF(ISNA(VLOOKUP($A26,DSLOP,DS_THI!F$4,0))=FALSE,VLOOKUP($A26,DSLOP,DS_THI!F$4,0),"")</f>
        <v>0</v>
      </c>
      <c r="G26" s="225">
        <f>IF(ISNA(VLOOKUP($A26,DSLOP,DS_THI!G$4,0))=FALSE,VLOOKUP($A26,DSLOP,DS_THI!G$4,0),"")</f>
        <v>0</v>
      </c>
      <c r="H26" s="119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</row>
    <row r="27" spans="1:13" s="16" customFormat="1" ht="18.75" customHeight="1">
      <c r="A27" s="15">
        <f t="shared" si="0"/>
        <v>20</v>
      </c>
      <c r="B27" s="51">
        <f t="shared" si="1"/>
        <v>20</v>
      </c>
      <c r="C27" s="226">
        <f>IF(ISNA(VLOOKUP($A27,DSLOP,DS_THI!C$4,0))=FALSE,VLOOKUP($A27,DSLOP,DS_THI!C$4,0),"")</f>
        <v>0</v>
      </c>
      <c r="D27" s="227">
        <f>IF(ISNA(VLOOKUP($A27,DSLOP,DS_THI!D$4,0))=FALSE,VLOOKUP($A27,DSLOP,DS_THI!D$4,0),"")</f>
        <v>0</v>
      </c>
      <c r="E27" s="228">
        <f>IF(ISNA(VLOOKUP($A27,DSLOP,DS_THI!E$4,0))=FALSE,VLOOKUP($A27,DSLOP,DS_THI!E$4,0),"")</f>
        <v>0</v>
      </c>
      <c r="F27" s="224">
        <f>IF(ISNA(VLOOKUP($A27,DSLOP,DS_THI!F$4,0))=FALSE,VLOOKUP($A27,DSLOP,DS_THI!F$4,0),"")</f>
        <v>0</v>
      </c>
      <c r="G27" s="225">
        <f>IF(ISNA(VLOOKUP($A27,DSLOP,DS_THI!G$4,0))=FALSE,VLOOKUP($A27,DSLOP,DS_THI!G$4,0),"")</f>
        <v>0</v>
      </c>
      <c r="H27" s="119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</row>
    <row r="28" spans="1:13" s="16" customFormat="1" ht="18.75" customHeight="1">
      <c r="A28" s="15">
        <f t="shared" si="0"/>
        <v>21</v>
      </c>
      <c r="B28" s="51">
        <f t="shared" si="1"/>
        <v>21</v>
      </c>
      <c r="C28" s="226">
        <f>IF(ISNA(VLOOKUP($A28,DSLOP,DS_THI!C$4,0))=FALSE,VLOOKUP($A28,DSLOP,DS_THI!C$4,0),"")</f>
        <v>0</v>
      </c>
      <c r="D28" s="227">
        <f>IF(ISNA(VLOOKUP($A28,DSLOP,DS_THI!D$4,0))=FALSE,VLOOKUP($A28,DSLOP,DS_THI!D$4,0),"")</f>
        <v>0</v>
      </c>
      <c r="E28" s="228">
        <f>IF(ISNA(VLOOKUP($A28,DSLOP,DS_THI!E$4,0))=FALSE,VLOOKUP($A28,DSLOP,DS_THI!E$4,0),"")</f>
        <v>0</v>
      </c>
      <c r="F28" s="224">
        <f>IF(ISNA(VLOOKUP($A28,DSLOP,DS_THI!F$4,0))=FALSE,VLOOKUP($A28,DSLOP,DS_THI!F$4,0),"")</f>
        <v>0</v>
      </c>
      <c r="G28" s="225">
        <f>IF(ISNA(VLOOKUP($A28,DSLOP,DS_THI!G$4,0))=FALSE,VLOOKUP($A28,DSLOP,DS_THI!G$4,0),"")</f>
        <v>0</v>
      </c>
      <c r="H28" s="119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3" s="16" customFormat="1" ht="18.75" customHeight="1">
      <c r="A29" s="15">
        <f t="shared" si="0"/>
        <v>22</v>
      </c>
      <c r="B29" s="51">
        <f t="shared" si="1"/>
        <v>22</v>
      </c>
      <c r="C29" s="226">
        <f>IF(ISNA(VLOOKUP($A29,DSLOP,DS_THI!C$4,0))=FALSE,VLOOKUP($A29,DSLOP,DS_THI!C$4,0),"")</f>
        <v>0</v>
      </c>
      <c r="D29" s="227">
        <f>IF(ISNA(VLOOKUP($A29,DSLOP,DS_THI!D$4,0))=FALSE,VLOOKUP($A29,DSLOP,DS_THI!D$4,0),"")</f>
        <v>0</v>
      </c>
      <c r="E29" s="228">
        <f>IF(ISNA(VLOOKUP($A29,DSLOP,DS_THI!E$4,0))=FALSE,VLOOKUP($A29,DSLOP,DS_THI!E$4,0),"")</f>
        <v>0</v>
      </c>
      <c r="F29" s="224">
        <f>IF(ISNA(VLOOKUP($A29,DSLOP,DS_THI!F$4,0))=FALSE,VLOOKUP($A29,DSLOP,DS_THI!F$4,0),"")</f>
        <v>0</v>
      </c>
      <c r="G29" s="225">
        <f>IF(ISNA(VLOOKUP($A29,DSLOP,DS_THI!G$4,0))=FALSE,VLOOKUP($A29,DSLOP,DS_THI!G$4,0),"")</f>
        <v>0</v>
      </c>
      <c r="H29" s="119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3" s="16" customFormat="1" ht="18.75" customHeight="1">
      <c r="A30" s="15">
        <f t="shared" si="0"/>
        <v>23</v>
      </c>
      <c r="B30" s="51">
        <f t="shared" si="1"/>
        <v>23</v>
      </c>
      <c r="C30" s="226">
        <f>IF(ISNA(VLOOKUP($A30,DSLOP,DS_THI!C$4,0))=FALSE,VLOOKUP($A30,DSLOP,DS_THI!C$4,0),"")</f>
        <v>0</v>
      </c>
      <c r="D30" s="227">
        <f>IF(ISNA(VLOOKUP($A30,DSLOP,DS_THI!D$4,0))=FALSE,VLOOKUP($A30,DSLOP,DS_THI!D$4,0),"")</f>
        <v>0</v>
      </c>
      <c r="E30" s="228">
        <f>IF(ISNA(VLOOKUP($A30,DSLOP,DS_THI!E$4,0))=FALSE,VLOOKUP($A30,DSLOP,DS_THI!E$4,0),"")</f>
        <v>0</v>
      </c>
      <c r="F30" s="224">
        <f>IF(ISNA(VLOOKUP($A30,DSLOP,DS_THI!F$4,0))=FALSE,VLOOKUP($A30,DSLOP,DS_THI!F$4,0),"")</f>
        <v>0</v>
      </c>
      <c r="G30" s="225">
        <f>IF(ISNA(VLOOKUP($A30,DSLOP,DS_THI!G$4,0))=FALSE,VLOOKUP($A30,DSLOP,DS_THI!G$4,0),"")</f>
        <v>0</v>
      </c>
      <c r="H30" s="119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3" s="16" customFormat="1" ht="18.75" customHeight="1">
      <c r="A31" s="15">
        <f t="shared" si="0"/>
        <v>24</v>
      </c>
      <c r="B31" s="51">
        <f t="shared" si="1"/>
        <v>24</v>
      </c>
      <c r="C31" s="226">
        <f>IF(ISNA(VLOOKUP($A31,DSLOP,DS_THI!C$4,0))=FALSE,VLOOKUP($A31,DSLOP,DS_THI!C$4,0),"")</f>
        <v>0</v>
      </c>
      <c r="D31" s="227">
        <f>IF(ISNA(VLOOKUP($A31,DSLOP,DS_THI!D$4,0))=FALSE,VLOOKUP($A31,DSLOP,DS_THI!D$4,0),"")</f>
        <v>0</v>
      </c>
      <c r="E31" s="228">
        <f>IF(ISNA(VLOOKUP($A31,DSLOP,DS_THI!E$4,0))=FALSE,VLOOKUP($A31,DSLOP,DS_THI!E$4,0),"")</f>
        <v>0</v>
      </c>
      <c r="F31" s="224">
        <f>IF(ISNA(VLOOKUP($A31,DSLOP,DS_THI!F$4,0))=FALSE,VLOOKUP($A31,DSLOP,DS_THI!F$4,0),"")</f>
        <v>0</v>
      </c>
      <c r="G31" s="225">
        <f>IF(ISNA(VLOOKUP($A31,DSLOP,DS_THI!G$4,0))=FALSE,VLOOKUP($A31,DSLOP,DS_THI!G$4,0),"")</f>
        <v>0</v>
      </c>
      <c r="H31" s="119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3" s="16" customFormat="1" ht="18.75" customHeight="1">
      <c r="A32" s="15">
        <f t="shared" si="0"/>
        <v>25</v>
      </c>
      <c r="B32" s="51">
        <f t="shared" si="1"/>
        <v>25</v>
      </c>
      <c r="C32" s="226">
        <f>IF(ISNA(VLOOKUP($A32,DSLOP,DS_THI!C$4,0))=FALSE,VLOOKUP($A32,DSLOP,DS_THI!C$4,0),"")</f>
        <v>0</v>
      </c>
      <c r="D32" s="227">
        <f>IF(ISNA(VLOOKUP($A32,DSLOP,DS_THI!D$4,0))=FALSE,VLOOKUP($A32,DSLOP,DS_THI!D$4,0),"")</f>
        <v>0</v>
      </c>
      <c r="E32" s="228">
        <f>IF(ISNA(VLOOKUP($A32,DSLOP,DS_THI!E$4,0))=FALSE,VLOOKUP($A32,DSLOP,DS_THI!E$4,0),"")</f>
        <v>0</v>
      </c>
      <c r="F32" s="224">
        <f>IF(ISNA(VLOOKUP($A32,DSLOP,DS_THI!F$4,0))=FALSE,VLOOKUP($A32,DSLOP,DS_THI!F$4,0),"")</f>
        <v>0</v>
      </c>
      <c r="G32" s="225">
        <f>IF(ISNA(VLOOKUP($A32,DSLOP,DS_THI!G$4,0))=FALSE,VLOOKUP($A32,DSLOP,DS_THI!G$4,0),"")</f>
        <v>0</v>
      </c>
      <c r="H32" s="119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6">
        <f>IF(ISNA(VLOOKUP($A33,DSLOP,DS_THI!C$4,0))=FALSE,VLOOKUP($A33,DSLOP,DS_THI!C$4,0),"")</f>
        <v>0</v>
      </c>
      <c r="D33" s="227">
        <f>IF(ISNA(VLOOKUP($A33,DSLOP,DS_THI!D$4,0))=FALSE,VLOOKUP($A33,DSLOP,DS_THI!D$4,0),"")</f>
        <v>0</v>
      </c>
      <c r="E33" s="228">
        <f>IF(ISNA(VLOOKUP($A33,DSLOP,DS_THI!E$4,0))=FALSE,VLOOKUP($A33,DSLOP,DS_THI!E$4,0),"")</f>
        <v>0</v>
      </c>
      <c r="F33" s="224">
        <f>IF(ISNA(VLOOKUP($A33,DSLOP,DS_THI!F$4,0))=FALSE,VLOOKUP($A33,DSLOP,DS_THI!F$4,0),"")</f>
        <v>0</v>
      </c>
      <c r="G33" s="225">
        <f>IF(ISNA(VLOOKUP($A33,DSLOP,DS_THI!G$4,0))=FALSE,VLOOKUP($A33,DSLOP,DS_THI!G$4,0),"")</f>
        <v>0</v>
      </c>
      <c r="H33" s="119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8">
        <f>IF(ISNA(VLOOKUP($A34,DSLOP,DS_THI!F$4,0))=FALSE,VLOOKUP($A34,DSLOP,DS_THI!F$4,0),"")</f>
        <v>0</v>
      </c>
      <c r="G34" s="120">
        <f>IF(ISNA(VLOOKUP($A34,DSLOP,DS_THI!G$4,0))=FALSE,VLOOKUP($A34,DSLOP,DS_THI!G$4,0),"")</f>
        <v>0</v>
      </c>
      <c r="H34" s="119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8">
        <f>IF(ISNA(VLOOKUP($A35,DSLOP,DS_THI!F$4,0))=FALSE,VLOOKUP($A35,DSLOP,DS_THI!F$4,0),"")</f>
        <v>0</v>
      </c>
      <c r="G35" s="120">
        <f>IF(ISNA(VLOOKUP($A35,DSLOP,DS_THI!G$4,0))=FALSE,VLOOKUP($A35,DSLOP,DS_THI!G$4,0),"")</f>
        <v>0</v>
      </c>
      <c r="H35" s="119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8">
        <f>IF(ISNA(VLOOKUP($A36,DSLOP,DS_THI!F$4,0))=FALSE,VLOOKUP($A36,DSLOP,DS_THI!F$4,0),"")</f>
        <v>0</v>
      </c>
      <c r="G36" s="120">
        <f>IF(ISNA(VLOOKUP($A36,DSLOP,DS_THI!G$4,0))=FALSE,VLOOKUP($A36,DSLOP,DS_THI!G$4,0),"")</f>
        <v>0</v>
      </c>
      <c r="H36" s="119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8">
        <f>IF(ISNA(VLOOKUP($A37,DSLOP,DS_THI!F$4,0))=FALSE,VLOOKUP($A37,DSLOP,DS_THI!F$4,0),"")</f>
        <v>0</v>
      </c>
      <c r="G37" s="120">
        <f>IF(ISNA(VLOOKUP($A37,DSLOP,DS_THI!G$4,0))=FALSE,VLOOKUP($A37,DSLOP,DS_THI!G$4,0),"")</f>
        <v>0</v>
      </c>
      <c r="H37" s="119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8">
        <f>IF(ISNA(VLOOKUP($A38,DSLOP,DS_THI!F$4,0))=FALSE,VLOOKUP($A38,DSLOP,DS_THI!F$4,0),"")</f>
        <v>0</v>
      </c>
      <c r="G38" s="120">
        <f>IF(ISNA(VLOOKUP($A38,DSLOP,DS_THI!G$4,0))=FALSE,VLOOKUP($A38,DSLOP,DS_THI!G$4,0),"")</f>
        <v>0</v>
      </c>
      <c r="H38" s="119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51">
        <f>B38+1</f>
        <v>32</v>
      </c>
      <c r="C39" s="51" t="str">
        <f>IF(ISNA(VLOOKUP($A39,DSLOP,DS_THI!C$4,0))=FALSE,VLOOKUP($A39,DSLOP,DS_THI!C$4,0),"")</f>
        <v/>
      </c>
      <c r="D39" s="52" t="str">
        <f>IF(ISNA(VLOOKUP($A39,DSLOP,DS_THI!D$4,0))=FALSE,VLOOKUP($A39,DSLOP,DS_THI!D$4,0),"")</f>
        <v/>
      </c>
      <c r="E39" s="53" t="str">
        <f>IF(ISNA(VLOOKUP($A39,DSLOP,DS_THI!E$4,0))=FALSE,VLOOKUP($A39,DSLOP,DS_THI!E$4,0),"")</f>
        <v/>
      </c>
      <c r="F39" s="118" t="str">
        <f>IF(ISNA(VLOOKUP($A39,DSLOP,DS_THI!F$4,0))=FALSE,VLOOKUP($A39,DSLOP,DS_THI!F$4,0),"")</f>
        <v/>
      </c>
      <c r="G39" s="120" t="str">
        <f>IF(ISNA(VLOOKUP($A39,DSLOP,DS_THI!G$4,0))=FALSE,VLOOKUP($A39,DSLOP,DS_THI!G$4,0),"")</f>
        <v/>
      </c>
      <c r="H39" s="119" t="str">
        <f>IF(ISNA(VLOOKUP($A39,DSLOP,DS_THI!H$4,0))=FALSE,VLOOKUP($A39,DSLOP,DS_THI!H$4,0),"")</f>
        <v/>
      </c>
      <c r="I39" s="54"/>
      <c r="J39" s="54"/>
      <c r="K39" s="54"/>
      <c r="L39" s="54"/>
      <c r="M39" s="68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3" t="str">
        <f>DSSV!$A$4 &amp; " - Phòng : "&amp;O40&amp;" * "&amp;DSSV!$E$3</f>
        <v xml:space="preserve">Thời gian: 18h00 ngày 20/4/2019   - Phòng : 3 * </v>
      </c>
      <c r="C40" s="104"/>
      <c r="D40" s="105"/>
      <c r="E40" s="106"/>
      <c r="F40" s="106"/>
      <c r="G40" s="104"/>
      <c r="H40" s="104"/>
      <c r="I40" s="107"/>
      <c r="J40" s="104"/>
      <c r="K40" s="107"/>
      <c r="L40" s="104"/>
      <c r="M40" s="76" t="str">
        <f>"Lần thi : "&amp;DSSV!$R$4</f>
        <v>Lần thi : 1</v>
      </c>
      <c r="O40" s="108" t="str">
        <f>IF(ISERROR(FIND("-",SUBSTITUTE(Q40,O5&amp;"-","",1))),Q40,LEFT(SUBSTITUTE(Q40,O5&amp;"-","",1),FIND("-",SUBSTITUTE(Q40,O5&amp;"-","",1))-1))</f>
        <v>3</v>
      </c>
      <c r="P40" s="109" t="s">
        <v>158</v>
      </c>
      <c r="Q40" s="109" t="str">
        <f>SUBSTITUTE(Q5,O5&amp;"-","",1)</f>
        <v>3</v>
      </c>
    </row>
    <row r="41" spans="1:17" s="23" customFormat="1" ht="20.25" customHeight="1">
      <c r="A41" s="15" t="str">
        <f t="shared" si="0"/>
        <v/>
      </c>
      <c r="B41" s="321" t="s">
        <v>0</v>
      </c>
      <c r="C41" s="320" t="s">
        <v>249</v>
      </c>
      <c r="D41" s="316" t="s">
        <v>154</v>
      </c>
      <c r="E41" s="317"/>
      <c r="F41" s="320" t="s">
        <v>245</v>
      </c>
      <c r="G41" s="320" t="s">
        <v>248</v>
      </c>
      <c r="H41" s="320" t="s">
        <v>16</v>
      </c>
      <c r="I41" s="320" t="s">
        <v>24</v>
      </c>
      <c r="J41" s="320" t="s">
        <v>25</v>
      </c>
      <c r="K41" s="322" t="s">
        <v>39</v>
      </c>
      <c r="L41" s="323"/>
      <c r="M41" s="320" t="s">
        <v>18</v>
      </c>
    </row>
    <row r="42" spans="1:17" s="23" customFormat="1" ht="20.25" customHeight="1">
      <c r="A42" s="15" t="e">
        <f t="shared" si="0"/>
        <v>#VALUE!</v>
      </c>
      <c r="B42" s="321"/>
      <c r="C42" s="321"/>
      <c r="D42" s="318"/>
      <c r="E42" s="319"/>
      <c r="F42" s="321"/>
      <c r="G42" s="321"/>
      <c r="H42" s="321"/>
      <c r="I42" s="321"/>
      <c r="J42" s="321"/>
      <c r="K42" s="24" t="s">
        <v>17</v>
      </c>
      <c r="L42" s="24" t="s">
        <v>23</v>
      </c>
      <c r="M42" s="320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8">
        <f>IF(ISNA(VLOOKUP($A43,DSLOP,DS_THI!F$4,0))=FALSE,VLOOKUP($A43,DSLOP,DS_THI!F$4,0),"")</f>
        <v>0</v>
      </c>
      <c r="G43" s="120">
        <f>IF(ISNA(VLOOKUP($A43,DSLOP,DS_THI!G$4,0))=FALSE,VLOOKUP($A43,DSLOP,DS_THI!G$4,0),"")</f>
        <v>0</v>
      </c>
      <c r="H43" s="118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8">
        <f>IF(ISNA(VLOOKUP($A44,DSLOP,DS_THI!F$4,0))=FALSE,VLOOKUP($A44,DSLOP,DS_THI!F$4,0),"")</f>
        <v>0</v>
      </c>
      <c r="G44" s="120">
        <f>IF(ISNA(VLOOKUP($A44,DSLOP,DS_THI!G$4,0))=FALSE,VLOOKUP($A44,DSLOP,DS_THI!G$4,0),"")</f>
        <v>0</v>
      </c>
      <c r="H44" s="119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>
        <f>IF(ISNA(VLOOKUP($A45,DSLOP,DS_THI!C$4,0))=FALSE,VLOOKUP($A45,DSLOP,DS_THI!C$4,0),"")</f>
        <v>0</v>
      </c>
      <c r="D45" s="52">
        <f>IF(ISNA(VLOOKUP($A45,DSLOP,DS_THI!D$4,0))=FALSE,VLOOKUP($A45,DSLOP,DS_THI!D$4,0),"")</f>
        <v>0</v>
      </c>
      <c r="E45" s="53">
        <f>IF(ISNA(VLOOKUP($A45,DSLOP,DS_THI!E$4,0))=FALSE,VLOOKUP($A45,DSLOP,DS_THI!E$4,0),"")</f>
        <v>0</v>
      </c>
      <c r="F45" s="118">
        <f>IF(ISNA(VLOOKUP($A45,DSLOP,DS_THI!F$4,0))=FALSE,VLOOKUP($A45,DSLOP,DS_THI!F$4,0),"")</f>
        <v>0</v>
      </c>
      <c r="G45" s="120">
        <f>IF(ISNA(VLOOKUP($A45,DSLOP,DS_THI!G$4,0))=FALSE,VLOOKUP($A45,DSLOP,DS_THI!G$4,0),"")</f>
        <v>0</v>
      </c>
      <c r="H45" s="119">
        <f>IF(ISNA(VLOOKUP($A45,DSLOP,DS_THI!H$4,0))=FALSE,VLOOKUP($A45,DSLOP,DS_THI!H$4,0),"")</f>
        <v>0</v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8" t="str">
        <f>IF(ISNA(VLOOKUP($A46,DSLOP,DS_THI!F$4,0))=FALSE,VLOOKUP($A46,DSLOP,DS_THI!F$4,0),"")</f>
        <v/>
      </c>
      <c r="G46" s="120" t="str">
        <f>IF(ISNA(VLOOKUP($A46,DSLOP,DS_THI!G$4,0))=FALSE,VLOOKUP($A46,DSLOP,DS_THI!G$4,0),"")</f>
        <v/>
      </c>
      <c r="H46" s="119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8" t="str">
        <f>IF(ISNA(VLOOKUP($A47,DSLOP,DS_THI!F$4,0))=FALSE,VLOOKUP($A47,DSLOP,DS_THI!F$4,0),"")</f>
        <v/>
      </c>
      <c r="G47" s="120" t="str">
        <f>IF(ISNA(VLOOKUP($A47,DSLOP,DS_THI!G$4,0))=FALSE,VLOOKUP($A47,DSLOP,DS_THI!G$4,0),"")</f>
        <v/>
      </c>
      <c r="H47" s="119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8" t="str">
        <f>IF(ISNA(VLOOKUP($A48,DSLOP,DS_THI!F$4,0))=FALSE,VLOOKUP($A48,DSLOP,DS_THI!F$4,0),"")</f>
        <v/>
      </c>
      <c r="G48" s="120" t="str">
        <f>IF(ISNA(VLOOKUP($A48,DSLOP,DS_THI!G$4,0))=FALSE,VLOOKUP($A48,DSLOP,DS_THI!G$4,0),"")</f>
        <v/>
      </c>
      <c r="H48" s="119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8" t="str">
        <f>IF(ISNA(VLOOKUP($A49,DSLOP,DS_THI!F$4,0))=FALSE,VLOOKUP($A49,DSLOP,DS_THI!F$4,0),"")</f>
        <v/>
      </c>
      <c r="G49" s="120" t="str">
        <f>IF(ISNA(VLOOKUP($A49,DSLOP,DS_THI!G$4,0))=FALSE,VLOOKUP($A49,DSLOP,DS_THI!G$4,0),"")</f>
        <v/>
      </c>
      <c r="H49" s="119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8" t="str">
        <f>IF(ISNA(VLOOKUP($A50,DSLOP,DS_THI!F$4,0))=FALSE,VLOOKUP($A50,DSLOP,DS_THI!F$4,0),"")</f>
        <v/>
      </c>
      <c r="G50" s="120" t="str">
        <f>IF(ISNA(VLOOKUP($A50,DSLOP,DS_THI!G$4,0))=FALSE,VLOOKUP($A50,DSLOP,DS_THI!G$4,0),"")</f>
        <v/>
      </c>
      <c r="H50" s="119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8" t="str">
        <f>IF(ISNA(VLOOKUP($A51,DSLOP,DS_THI!F$4,0))=FALSE,VLOOKUP($A51,DSLOP,DS_THI!F$4,0),"")</f>
        <v/>
      </c>
      <c r="G51" s="120" t="str">
        <f>IF(ISNA(VLOOKUP($A51,DSLOP,DS_THI!G$4,0))=FALSE,VLOOKUP($A51,DSLOP,DS_THI!G$4,0),"")</f>
        <v/>
      </c>
      <c r="H51" s="119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8" t="str">
        <f>IF(ISNA(VLOOKUP($A52,DSLOP,DS_THI!F$4,0))=FALSE,VLOOKUP($A52,DSLOP,DS_THI!F$4,0),"")</f>
        <v/>
      </c>
      <c r="G52" s="120" t="str">
        <f>IF(ISNA(VLOOKUP($A52,DSLOP,DS_THI!G$4,0))=FALSE,VLOOKUP($A52,DSLOP,DS_THI!G$4,0),"")</f>
        <v/>
      </c>
      <c r="H52" s="119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8" t="str">
        <f>IF(ISNA(VLOOKUP($A53,DSLOP,DS_THI!F$4,0))=FALSE,VLOOKUP($A53,DSLOP,DS_THI!F$4,0),"")</f>
        <v/>
      </c>
      <c r="G53" s="120" t="str">
        <f>IF(ISNA(VLOOKUP($A53,DSLOP,DS_THI!G$4,0))=FALSE,VLOOKUP($A53,DSLOP,DS_THI!G$4,0),"")</f>
        <v/>
      </c>
      <c r="H53" s="119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8" t="str">
        <f>IF(ISNA(VLOOKUP($A54,DSLOP,DS_THI!F$4,0))=FALSE,VLOOKUP($A54,DSLOP,DS_THI!F$4,0),"")</f>
        <v/>
      </c>
      <c r="G54" s="120" t="str">
        <f>IF(ISNA(VLOOKUP($A54,DSLOP,DS_THI!G$4,0))=FALSE,VLOOKUP($A54,DSLOP,DS_THI!G$4,0),"")</f>
        <v/>
      </c>
      <c r="H54" s="119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8" t="str">
        <f>IF(ISNA(VLOOKUP($A55,DSLOP,DS_THI!F$4,0))=FALSE,VLOOKUP($A55,DSLOP,DS_THI!F$4,0),"")</f>
        <v/>
      </c>
      <c r="G55" s="120" t="str">
        <f>IF(ISNA(VLOOKUP($A55,DSLOP,DS_THI!G$4,0))=FALSE,VLOOKUP($A55,DSLOP,DS_THI!G$4,0),"")</f>
        <v/>
      </c>
      <c r="H55" s="119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8" t="str">
        <f>IF(ISNA(VLOOKUP($A56,DSLOP,DS_THI!F$4,0))=FALSE,VLOOKUP($A56,DSLOP,DS_THI!F$4,0),"")</f>
        <v/>
      </c>
      <c r="G56" s="120" t="str">
        <f>IF(ISNA(VLOOKUP($A56,DSLOP,DS_THI!G$4,0))=FALSE,VLOOKUP($A56,DSLOP,DS_THI!G$4,0),"")</f>
        <v/>
      </c>
      <c r="H56" s="119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8" t="str">
        <f>IF(ISNA(VLOOKUP($A57,DSLOP,DS_THI!F$4,0))=FALSE,VLOOKUP($A57,DSLOP,DS_THI!F$4,0),"")</f>
        <v/>
      </c>
      <c r="G57" s="120" t="str">
        <f>IF(ISNA(VLOOKUP($A57,DSLOP,DS_THI!G$4,0))=FALSE,VLOOKUP($A57,DSLOP,DS_THI!G$4,0),"")</f>
        <v/>
      </c>
      <c r="H57" s="119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8" t="str">
        <f>IF(ISNA(VLOOKUP($A58,DSLOP,DS_THI!F$4,0))=FALSE,VLOOKUP($A58,DSLOP,DS_THI!F$4,0),"")</f>
        <v/>
      </c>
      <c r="G58" s="120" t="str">
        <f>IF(ISNA(VLOOKUP($A58,DSLOP,DS_THI!G$4,0))=FALSE,VLOOKUP($A58,DSLOP,DS_THI!G$4,0),"")</f>
        <v/>
      </c>
      <c r="H58" s="119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8" t="str">
        <f>IF(ISNA(VLOOKUP($A59,DSLOP,DS_THI!F$4,0))=FALSE,VLOOKUP($A59,DSLOP,DS_THI!F$4,0),"")</f>
        <v/>
      </c>
      <c r="G59" s="120" t="str">
        <f>IF(ISNA(VLOOKUP($A59,DSLOP,DS_THI!G$4,0))=FALSE,VLOOKUP($A59,DSLOP,DS_THI!G$4,0),"")</f>
        <v/>
      </c>
      <c r="H59" s="119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8" t="str">
        <f>IF(ISNA(VLOOKUP($A60,DSLOP,DS_THI!F$4,0))=FALSE,VLOOKUP($A60,DSLOP,DS_THI!F$4,0),"")</f>
        <v/>
      </c>
      <c r="G60" s="120" t="str">
        <f>IF(ISNA(VLOOKUP($A60,DSLOP,DS_THI!G$4,0))=FALSE,VLOOKUP($A60,DSLOP,DS_THI!G$4,0),"")</f>
        <v/>
      </c>
      <c r="H60" s="119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8" t="str">
        <f>IF(ISNA(VLOOKUP($A61,DSLOP,DS_THI!F$4,0))=FALSE,VLOOKUP($A61,DSLOP,DS_THI!F$4,0),"")</f>
        <v/>
      </c>
      <c r="G61" s="120" t="str">
        <f>IF(ISNA(VLOOKUP($A61,DSLOP,DS_THI!G$4,0))=FALSE,VLOOKUP($A61,DSLOP,DS_THI!G$4,0),"")</f>
        <v/>
      </c>
      <c r="H61" s="119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8" t="str">
        <f>IF(ISNA(VLOOKUP($A62,DSLOP,DS_THI!F$4,0))=FALSE,VLOOKUP($A62,DSLOP,DS_THI!F$4,0),"")</f>
        <v/>
      </c>
      <c r="G62" s="120" t="str">
        <f>IF(ISNA(VLOOKUP($A62,DSLOP,DS_THI!G$4,0))=FALSE,VLOOKUP($A62,DSLOP,DS_THI!G$4,0),"")</f>
        <v/>
      </c>
      <c r="H62" s="119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8" t="str">
        <f>IF(ISNA(VLOOKUP($A63,DSLOP,DS_THI!F$4,0))=FALSE,VLOOKUP($A63,DSLOP,DS_THI!F$4,0),"")</f>
        <v/>
      </c>
      <c r="G63" s="120" t="str">
        <f>IF(ISNA(VLOOKUP($A63,DSLOP,DS_THI!G$4,0))=FALSE,VLOOKUP($A63,DSLOP,DS_THI!G$4,0),"")</f>
        <v/>
      </c>
      <c r="H63" s="119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8" t="str">
        <f>IF(ISNA(VLOOKUP($A64,DSLOP,DS_THI!F$4,0))=FALSE,VLOOKUP($A64,DSLOP,DS_THI!F$4,0),"")</f>
        <v/>
      </c>
      <c r="G64" s="120" t="str">
        <f>IF(ISNA(VLOOKUP($A64,DSLOP,DS_THI!G$4,0))=FALSE,VLOOKUP($A64,DSLOP,DS_THI!G$4,0),"")</f>
        <v/>
      </c>
      <c r="H64" s="119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8" t="str">
        <f>IF(ISNA(VLOOKUP($A65,DSLOP,DS_THI!F$4,0))=FALSE,VLOOKUP($A65,DSLOP,DS_THI!F$4,0),"")</f>
        <v/>
      </c>
      <c r="G65" s="120" t="str">
        <f>IF(ISNA(VLOOKUP($A65,DSLOP,DS_THI!G$4,0))=FALSE,VLOOKUP($A65,DSLOP,DS_THI!G$4,0),"")</f>
        <v/>
      </c>
      <c r="H65" s="119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8" t="str">
        <f>IF(ISNA(VLOOKUP($A66,DSLOP,DS_THI!F$4,0))=FALSE,VLOOKUP($A66,DSLOP,DS_THI!F$4,0),"")</f>
        <v/>
      </c>
      <c r="G66" s="120" t="str">
        <f>IF(ISNA(VLOOKUP($A66,DSLOP,DS_THI!G$4,0))=FALSE,VLOOKUP($A66,DSLOP,DS_THI!G$4,0),"")</f>
        <v/>
      </c>
      <c r="H66" s="119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8" t="str">
        <f>IF(ISNA(VLOOKUP($A67,DSLOP,DS_THI!F$4,0))=FALSE,VLOOKUP($A67,DSLOP,DS_THI!F$4,0),"")</f>
        <v/>
      </c>
      <c r="G67" s="120" t="str">
        <f>IF(ISNA(VLOOKUP($A67,DSLOP,DS_THI!G$4,0))=FALSE,VLOOKUP($A67,DSLOP,DS_THI!G$4,0),"")</f>
        <v/>
      </c>
      <c r="H67" s="119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8" t="str">
        <f>IF(ISNA(VLOOKUP($A68,DSLOP,DS_THI!F$4,0))=FALSE,VLOOKUP($A68,DSLOP,DS_THI!F$4,0),"")</f>
        <v/>
      </c>
      <c r="G68" s="120" t="str">
        <f>IF(ISNA(VLOOKUP($A68,DSLOP,DS_THI!G$4,0))=FALSE,VLOOKUP($A68,DSLOP,DS_THI!G$4,0),"")</f>
        <v/>
      </c>
      <c r="H68" s="119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8" t="str">
        <f>IF(ISNA(VLOOKUP($A69,DSLOP,DS_THI!F$4,0))=FALSE,VLOOKUP($A69,DSLOP,DS_THI!F$4,0),"")</f>
        <v/>
      </c>
      <c r="G69" s="120" t="str">
        <f>IF(ISNA(VLOOKUP($A69,DSLOP,DS_THI!G$4,0))=FALSE,VLOOKUP($A69,DSLOP,DS_THI!G$4,0),"")</f>
        <v/>
      </c>
      <c r="H69" s="119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8" t="str">
        <f>IF(ISNA(VLOOKUP($A70,DSLOP,DS_THI!F$4,0))=FALSE,VLOOKUP($A70,DSLOP,DS_THI!F$4,0),"")</f>
        <v/>
      </c>
      <c r="G70" s="120" t="str">
        <f>IF(ISNA(VLOOKUP($A70,DSLOP,DS_THI!G$4,0))=FALSE,VLOOKUP($A70,DSLOP,DS_THI!G$4,0),"")</f>
        <v/>
      </c>
      <c r="H70" s="119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8" t="str">
        <f>IF(ISNA(VLOOKUP($A71,DSLOP,DS_THI!F$4,0))=FALSE,VLOOKUP($A71,DSLOP,DS_THI!F$4,0),"")</f>
        <v/>
      </c>
      <c r="G71" s="120" t="str">
        <f>IF(ISNA(VLOOKUP($A71,DSLOP,DS_THI!G$4,0))=FALSE,VLOOKUP($A71,DSLOP,DS_THI!G$4,0),"")</f>
        <v/>
      </c>
      <c r="H71" s="119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8" t="str">
        <f>IF(ISNA(VLOOKUP($A72,DSLOP,DS_THI!F$4,0))=FALSE,VLOOKUP($A72,DSLOP,DS_THI!F$4,0),"")</f>
        <v/>
      </c>
      <c r="G72" s="120" t="str">
        <f>IF(ISNA(VLOOKUP($A72,DSLOP,DS_THI!G$4,0))=FALSE,VLOOKUP($A72,DSLOP,DS_THI!G$4,0),"")</f>
        <v/>
      </c>
      <c r="H72" s="119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8" t="str">
        <f>IF(ISNA(VLOOKUP($A73,DSLOP,DS_THI!F$4,0))=FALSE,VLOOKUP($A73,DSLOP,DS_THI!F$4,0),"")</f>
        <v/>
      </c>
      <c r="G73" s="120" t="str">
        <f>IF(ISNA(VLOOKUP($A73,DSLOP,DS_THI!G$4,0))=FALSE,VLOOKUP($A73,DSLOP,DS_THI!G$4,0),"")</f>
        <v/>
      </c>
      <c r="H73" s="119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8" t="str">
        <f>IF(ISNA(VLOOKUP($A74,DSLOP,DS_THI!F$4,0))=FALSE,VLOOKUP($A74,DSLOP,DS_THI!F$4,0),"")</f>
        <v/>
      </c>
      <c r="G74" s="120" t="str">
        <f>IF(ISNA(VLOOKUP($A74,DSLOP,DS_THI!G$4,0))=FALSE,VLOOKUP($A74,DSLOP,DS_THI!G$4,0),"")</f>
        <v/>
      </c>
      <c r="H74" s="119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3" t="str">
        <f>DSSV!$A$4 &amp; " - Phòng : "&amp;O75&amp;" * "&amp;DSSV!$E$3</f>
        <v xml:space="preserve">Thời gian: 18h00 ngày 20/4/2019   - Phòng : 3 * </v>
      </c>
      <c r="C75" s="104"/>
      <c r="D75" s="105"/>
      <c r="E75" s="106"/>
      <c r="F75" s="106"/>
      <c r="G75" s="104"/>
      <c r="H75" s="104"/>
      <c r="I75" s="107"/>
      <c r="J75" s="104"/>
      <c r="K75" s="107"/>
      <c r="L75" s="104"/>
      <c r="M75" s="208" t="str">
        <f>"Lần thi : "&amp;DSSV!$R$4</f>
        <v>Lần thi : 1</v>
      </c>
      <c r="O75" s="108" t="str">
        <f>IF(ISERROR(FIND("-",SUBSTITUTE(Q75,O40&amp;"-","",1))),Q75,LEFT(SUBSTITUTE(Q75,O40&amp;"-","",1),FIND("-",SUBSTITUTE(Q75,O40&amp;"-","",1))-1))</f>
        <v>3</v>
      </c>
      <c r="P75" s="109" t="s">
        <v>158</v>
      </c>
      <c r="Q75" s="109" t="str">
        <f>SUBSTITUTE(Q40,O40&amp;"-","",1)</f>
        <v>3</v>
      </c>
    </row>
    <row r="76" spans="1:17" s="23" customFormat="1" ht="20.25" customHeight="1">
      <c r="A76" s="15" t="str">
        <f t="shared" si="3"/>
        <v/>
      </c>
      <c r="B76" s="321" t="s">
        <v>0</v>
      </c>
      <c r="C76" s="320" t="s">
        <v>249</v>
      </c>
      <c r="D76" s="316" t="s">
        <v>154</v>
      </c>
      <c r="E76" s="317"/>
      <c r="F76" s="320" t="s">
        <v>245</v>
      </c>
      <c r="G76" s="320" t="s">
        <v>248</v>
      </c>
      <c r="H76" s="320" t="s">
        <v>16</v>
      </c>
      <c r="I76" s="320" t="s">
        <v>24</v>
      </c>
      <c r="J76" s="320" t="s">
        <v>25</v>
      </c>
      <c r="K76" s="322" t="s">
        <v>39</v>
      </c>
      <c r="L76" s="323"/>
      <c r="M76" s="320" t="s">
        <v>18</v>
      </c>
    </row>
    <row r="77" spans="1:17" s="23" customFormat="1" ht="20.25" customHeight="1">
      <c r="A77" s="15" t="e">
        <f t="shared" si="3"/>
        <v>#VALUE!</v>
      </c>
      <c r="B77" s="321"/>
      <c r="C77" s="321"/>
      <c r="D77" s="318"/>
      <c r="E77" s="319"/>
      <c r="F77" s="321"/>
      <c r="G77" s="321"/>
      <c r="H77" s="321"/>
      <c r="I77" s="321"/>
      <c r="J77" s="321"/>
      <c r="K77" s="24" t="s">
        <v>17</v>
      </c>
      <c r="L77" s="24" t="s">
        <v>23</v>
      </c>
      <c r="M77" s="320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8" t="str">
        <f>IF(ISNA(VLOOKUP($A78,DSLOP,DS_THI!F$4,0))=FALSE,VLOOKUP($A78,DSLOP,DS_THI!F$4,0),"")</f>
        <v/>
      </c>
      <c r="G78" s="120" t="str">
        <f>IF(ISNA(VLOOKUP($A78,DSLOP,DS_THI!G$4,0))=FALSE,VLOOKUP($A78,DSLOP,DS_THI!G$4,0),"")</f>
        <v/>
      </c>
      <c r="H78" s="118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8" t="str">
        <f>IF(ISNA(VLOOKUP($A79,DSLOP,DS_THI!F$4,0))=FALSE,VLOOKUP($A79,DSLOP,DS_THI!F$4,0),"")</f>
        <v/>
      </c>
      <c r="G79" s="120" t="str">
        <f>IF(ISNA(VLOOKUP($A79,DSLOP,DS_THI!G$4,0))=FALSE,VLOOKUP($A79,DSLOP,DS_THI!G$4,0),"")</f>
        <v/>
      </c>
      <c r="H79" s="119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8" t="str">
        <f>IF(ISNA(VLOOKUP($A80,DSLOP,DS_THI!F$4,0))=FALSE,VLOOKUP($A80,DSLOP,DS_THI!F$4,0),"")</f>
        <v/>
      </c>
      <c r="G80" s="120" t="str">
        <f>IF(ISNA(VLOOKUP($A80,DSLOP,DS_THI!G$4,0))=FALSE,VLOOKUP($A80,DSLOP,DS_THI!G$4,0),"")</f>
        <v/>
      </c>
      <c r="H80" s="119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8" t="str">
        <f>IF(ISNA(VLOOKUP($A81,DSLOP,DS_THI!F$4,0))=FALSE,VLOOKUP($A81,DSLOP,DS_THI!F$4,0),"")</f>
        <v/>
      </c>
      <c r="G81" s="120" t="str">
        <f>IF(ISNA(VLOOKUP($A81,DSLOP,DS_THI!G$4,0))=FALSE,VLOOKUP($A81,DSLOP,DS_THI!G$4,0),"")</f>
        <v/>
      </c>
      <c r="H81" s="119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8" t="str">
        <f>IF(ISNA(VLOOKUP($A82,DSLOP,DS_THI!F$4,0))=FALSE,VLOOKUP($A82,DSLOP,DS_THI!F$4,0),"")</f>
        <v/>
      </c>
      <c r="G82" s="120" t="str">
        <f>IF(ISNA(VLOOKUP($A82,DSLOP,DS_THI!G$4,0))=FALSE,VLOOKUP($A82,DSLOP,DS_THI!G$4,0),"")</f>
        <v/>
      </c>
      <c r="H82" s="119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8" t="str">
        <f>IF(ISNA(VLOOKUP($A83,DSLOP,DS_THI!F$4,0))=FALSE,VLOOKUP($A83,DSLOP,DS_THI!F$4,0),"")</f>
        <v/>
      </c>
      <c r="G83" s="120" t="str">
        <f>IF(ISNA(VLOOKUP($A83,DSLOP,DS_THI!G$4,0))=FALSE,VLOOKUP($A83,DSLOP,DS_THI!G$4,0),"")</f>
        <v/>
      </c>
      <c r="H83" s="119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8" t="str">
        <f>IF(ISNA(VLOOKUP($A84,DSLOP,DS_THI!F$4,0))=FALSE,VLOOKUP($A84,DSLOP,DS_THI!F$4,0),"")</f>
        <v/>
      </c>
      <c r="G84" s="120" t="str">
        <f>IF(ISNA(VLOOKUP($A84,DSLOP,DS_THI!G$4,0))=FALSE,VLOOKUP($A84,DSLOP,DS_THI!G$4,0),"")</f>
        <v/>
      </c>
      <c r="H84" s="119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8" t="str">
        <f>IF(ISNA(VLOOKUP($A85,DSLOP,DS_THI!F$4,0))=FALSE,VLOOKUP($A85,DSLOP,DS_THI!F$4,0),"")</f>
        <v/>
      </c>
      <c r="G85" s="120" t="str">
        <f>IF(ISNA(VLOOKUP($A85,DSLOP,DS_THI!G$4,0))=FALSE,VLOOKUP($A85,DSLOP,DS_THI!G$4,0),"")</f>
        <v/>
      </c>
      <c r="H85" s="119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8" t="str">
        <f>IF(ISNA(VLOOKUP($A86,DSLOP,DS_THI!F$4,0))=FALSE,VLOOKUP($A86,DSLOP,DS_THI!F$4,0),"")</f>
        <v/>
      </c>
      <c r="G86" s="120" t="str">
        <f>IF(ISNA(VLOOKUP($A86,DSLOP,DS_THI!G$4,0))=FALSE,VLOOKUP($A86,DSLOP,DS_THI!G$4,0),"")</f>
        <v/>
      </c>
      <c r="H86" s="119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8" t="str">
        <f>IF(ISNA(VLOOKUP($A87,DSLOP,DS_THI!F$4,0))=FALSE,VLOOKUP($A87,DSLOP,DS_THI!F$4,0),"")</f>
        <v/>
      </c>
      <c r="G87" s="120" t="str">
        <f>IF(ISNA(VLOOKUP($A87,DSLOP,DS_THI!G$4,0))=FALSE,VLOOKUP($A87,DSLOP,DS_THI!G$4,0),"")</f>
        <v/>
      </c>
      <c r="H87" s="119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8" t="str">
        <f>IF(ISNA(VLOOKUP($A88,DSLOP,DS_THI!F$4,0))=FALSE,VLOOKUP($A88,DSLOP,DS_THI!F$4,0),"")</f>
        <v/>
      </c>
      <c r="G88" s="120" t="str">
        <f>IF(ISNA(VLOOKUP($A88,DSLOP,DS_THI!G$4,0))=FALSE,VLOOKUP($A88,DSLOP,DS_THI!G$4,0),"")</f>
        <v/>
      </c>
      <c r="H88" s="119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8" t="str">
        <f>IF(ISNA(VLOOKUP($A89,DSLOP,DS_THI!F$4,0))=FALSE,VLOOKUP($A89,DSLOP,DS_THI!F$4,0),"")</f>
        <v/>
      </c>
      <c r="G89" s="120" t="str">
        <f>IF(ISNA(VLOOKUP($A89,DSLOP,DS_THI!G$4,0))=FALSE,VLOOKUP($A89,DSLOP,DS_THI!G$4,0),"")</f>
        <v/>
      </c>
      <c r="H89" s="119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8" t="str">
        <f>IF(ISNA(VLOOKUP($A90,DSLOP,DS_THI!F$4,0))=FALSE,VLOOKUP($A90,DSLOP,DS_THI!F$4,0),"")</f>
        <v/>
      </c>
      <c r="G90" s="120" t="str">
        <f>IF(ISNA(VLOOKUP($A90,DSLOP,DS_THI!G$4,0))=FALSE,VLOOKUP($A90,DSLOP,DS_THI!G$4,0),"")</f>
        <v/>
      </c>
      <c r="H90" s="119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8" t="str">
        <f>IF(ISNA(VLOOKUP($A91,DSLOP,DS_THI!F$4,0))=FALSE,VLOOKUP($A91,DSLOP,DS_THI!F$4,0),"")</f>
        <v/>
      </c>
      <c r="G91" s="120" t="str">
        <f>IF(ISNA(VLOOKUP($A91,DSLOP,DS_THI!G$4,0))=FALSE,VLOOKUP($A91,DSLOP,DS_THI!G$4,0),"")</f>
        <v/>
      </c>
      <c r="H91" s="119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8" t="str">
        <f>IF(ISNA(VLOOKUP($A92,DSLOP,DS_THI!F$4,0))=FALSE,VLOOKUP($A92,DSLOP,DS_THI!F$4,0),"")</f>
        <v/>
      </c>
      <c r="G92" s="120" t="str">
        <f>IF(ISNA(VLOOKUP($A92,DSLOP,DS_THI!G$4,0))=FALSE,VLOOKUP($A92,DSLOP,DS_THI!G$4,0),"")</f>
        <v/>
      </c>
      <c r="H92" s="119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8" t="str">
        <f>IF(ISNA(VLOOKUP($A93,DSLOP,DS_THI!F$4,0))=FALSE,VLOOKUP($A93,DSLOP,DS_THI!F$4,0),"")</f>
        <v/>
      </c>
      <c r="G93" s="120" t="str">
        <f>IF(ISNA(VLOOKUP($A93,DSLOP,DS_THI!G$4,0))=FALSE,VLOOKUP($A93,DSLOP,DS_THI!G$4,0),"")</f>
        <v/>
      </c>
      <c r="H93" s="119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8" t="str">
        <f>IF(ISNA(VLOOKUP($A94,DSLOP,DS_THI!F$4,0))=FALSE,VLOOKUP($A94,DSLOP,DS_THI!F$4,0),"")</f>
        <v/>
      </c>
      <c r="G94" s="120" t="str">
        <f>IF(ISNA(VLOOKUP($A94,DSLOP,DS_THI!G$4,0))=FALSE,VLOOKUP($A94,DSLOP,DS_THI!G$4,0),"")</f>
        <v/>
      </c>
      <c r="H94" s="119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8" t="str">
        <f>IF(ISNA(VLOOKUP($A95,DSLOP,DS_THI!F$4,0))=FALSE,VLOOKUP($A95,DSLOP,DS_THI!F$4,0),"")</f>
        <v/>
      </c>
      <c r="G95" s="120" t="str">
        <f>IF(ISNA(VLOOKUP($A95,DSLOP,DS_THI!G$4,0))=FALSE,VLOOKUP($A95,DSLOP,DS_THI!G$4,0),"")</f>
        <v/>
      </c>
      <c r="H95" s="119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8" t="str">
        <f>IF(ISNA(VLOOKUP($A96,DSLOP,DS_THI!F$4,0))=FALSE,VLOOKUP($A96,DSLOP,DS_THI!F$4,0),"")</f>
        <v/>
      </c>
      <c r="G96" s="120" t="str">
        <f>IF(ISNA(VLOOKUP($A96,DSLOP,DS_THI!G$4,0))=FALSE,VLOOKUP($A96,DSLOP,DS_THI!G$4,0),"")</f>
        <v/>
      </c>
      <c r="H96" s="119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8" t="str">
        <f>IF(ISNA(VLOOKUP($A97,DSLOP,DS_THI!F$4,0))=FALSE,VLOOKUP($A97,DSLOP,DS_THI!F$4,0),"")</f>
        <v/>
      </c>
      <c r="G97" s="120" t="str">
        <f>IF(ISNA(VLOOKUP($A97,DSLOP,DS_THI!G$4,0))=FALSE,VLOOKUP($A97,DSLOP,DS_THI!G$4,0),"")</f>
        <v/>
      </c>
      <c r="H97" s="119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8" t="str">
        <f>IF(ISNA(VLOOKUP($A98,DSLOP,DS_THI!F$4,0))=FALSE,VLOOKUP($A98,DSLOP,DS_THI!F$4,0),"")</f>
        <v/>
      </c>
      <c r="G98" s="120" t="str">
        <f>IF(ISNA(VLOOKUP($A98,DSLOP,DS_THI!G$4,0))=FALSE,VLOOKUP($A98,DSLOP,DS_THI!G$4,0),"")</f>
        <v/>
      </c>
      <c r="H98" s="119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8" t="str">
        <f>IF(ISNA(VLOOKUP($A99,DSLOP,DS_THI!F$4,0))=FALSE,VLOOKUP($A99,DSLOP,DS_THI!F$4,0),"")</f>
        <v/>
      </c>
      <c r="G99" s="120" t="str">
        <f>IF(ISNA(VLOOKUP($A99,DSLOP,DS_THI!G$4,0))=FALSE,VLOOKUP($A99,DSLOP,DS_THI!G$4,0),"")</f>
        <v/>
      </c>
      <c r="H99" s="119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8" t="str">
        <f>IF(ISNA(VLOOKUP($A100,DSLOP,DS_THI!F$4,0))=FALSE,VLOOKUP($A100,DSLOP,DS_THI!F$4,0),"")</f>
        <v/>
      </c>
      <c r="G100" s="120" t="str">
        <f>IF(ISNA(VLOOKUP($A100,DSLOP,DS_THI!G$4,0))=FALSE,VLOOKUP($A100,DSLOP,DS_THI!G$4,0),"")</f>
        <v/>
      </c>
      <c r="H100" s="119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8" t="str">
        <f>IF(ISNA(VLOOKUP($A101,DSLOP,DS_THI!F$4,0))=FALSE,VLOOKUP($A101,DSLOP,DS_THI!F$4,0),"")</f>
        <v/>
      </c>
      <c r="G101" s="120" t="str">
        <f>IF(ISNA(VLOOKUP($A101,DSLOP,DS_THI!G$4,0))=FALSE,VLOOKUP($A101,DSLOP,DS_THI!G$4,0),"")</f>
        <v/>
      </c>
      <c r="H101" s="119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8" t="str">
        <f>IF(ISNA(VLOOKUP($A102,DSLOP,DS_THI!F$4,0))=FALSE,VLOOKUP($A102,DSLOP,DS_THI!F$4,0),"")</f>
        <v/>
      </c>
      <c r="G102" s="120" t="str">
        <f>IF(ISNA(VLOOKUP($A102,DSLOP,DS_THI!G$4,0))=FALSE,VLOOKUP($A102,DSLOP,DS_THI!G$4,0),"")</f>
        <v/>
      </c>
      <c r="H102" s="119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8" t="str">
        <f>IF(ISNA(VLOOKUP($A103,DSLOP,DS_THI!F$4,0))=FALSE,VLOOKUP($A103,DSLOP,DS_THI!F$4,0),"")</f>
        <v/>
      </c>
      <c r="G103" s="120" t="str">
        <f>IF(ISNA(VLOOKUP($A103,DSLOP,DS_THI!G$4,0))=FALSE,VLOOKUP($A103,DSLOP,DS_THI!G$4,0),"")</f>
        <v/>
      </c>
      <c r="H103" s="119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8" t="str">
        <f>IF(ISNA(VLOOKUP($A104,DSLOP,DS_THI!F$4,0))=FALSE,VLOOKUP($A104,DSLOP,DS_THI!F$4,0),"")</f>
        <v/>
      </c>
      <c r="G104" s="120" t="str">
        <f>IF(ISNA(VLOOKUP($A104,DSLOP,DS_THI!G$4,0))=FALSE,VLOOKUP($A104,DSLOP,DS_THI!G$4,0),"")</f>
        <v/>
      </c>
      <c r="H104" s="119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8" t="str">
        <f>IF(ISNA(VLOOKUP($A105,DSLOP,DS_THI!F$4,0))=FALSE,VLOOKUP($A105,DSLOP,DS_THI!F$4,0),"")</f>
        <v/>
      </c>
      <c r="G105" s="120" t="str">
        <f>IF(ISNA(VLOOKUP($A105,DSLOP,DS_THI!G$4,0))=FALSE,VLOOKUP($A105,DSLOP,DS_THI!G$4,0),"")</f>
        <v/>
      </c>
      <c r="H105" s="119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8" t="str">
        <f>IF(ISNA(VLOOKUP($A106,DSLOP,DS_THI!F$4,0))=FALSE,VLOOKUP($A106,DSLOP,DS_THI!F$4,0),"")</f>
        <v/>
      </c>
      <c r="G106" s="120" t="str">
        <f>IF(ISNA(VLOOKUP($A106,DSLOP,DS_THI!G$4,0))=FALSE,VLOOKUP($A106,DSLOP,DS_THI!G$4,0),"")</f>
        <v/>
      </c>
      <c r="H106" s="119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8" t="str">
        <f>IF(ISNA(VLOOKUP($A107,DSLOP,DS_THI!F$4,0))=FALSE,VLOOKUP($A107,DSLOP,DS_THI!F$4,0),"")</f>
        <v/>
      </c>
      <c r="G107" s="120" t="str">
        <f>IF(ISNA(VLOOKUP($A107,DSLOP,DS_THI!G$4,0))=FALSE,VLOOKUP($A107,DSLOP,DS_THI!G$4,0),"")</f>
        <v/>
      </c>
      <c r="H107" s="119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8" t="str">
        <f>IF(ISNA(VLOOKUP($A108,DSLOP,DS_THI!F$4,0))=FALSE,VLOOKUP($A108,DSLOP,DS_THI!F$4,0),"")</f>
        <v/>
      </c>
      <c r="G108" s="120" t="str">
        <f>IF(ISNA(VLOOKUP($A108,DSLOP,DS_THI!G$4,0))=FALSE,VLOOKUP($A108,DSLOP,DS_THI!G$4,0),"")</f>
        <v/>
      </c>
      <c r="H108" s="119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8" t="str">
        <f>IF(ISNA(VLOOKUP($A109,DSLOP,DS_THI!F$4,0))=FALSE,VLOOKUP($A109,DSLOP,DS_THI!F$4,0),"")</f>
        <v/>
      </c>
      <c r="G109" s="120" t="str">
        <f>IF(ISNA(VLOOKUP($A109,DSLOP,DS_THI!G$4,0))=FALSE,VLOOKUP($A109,DSLOP,DS_THI!G$4,0),"")</f>
        <v/>
      </c>
      <c r="H109" s="119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3" t="str">
        <f>DSSV!$A$4 &amp; " - Phòng : "&amp;O110&amp;" * "&amp;DSSV!$E$3</f>
        <v xml:space="preserve">Thời gian: 18h00 ngày 20/4/2019   - Phòng : 3 * </v>
      </c>
      <c r="C110" s="104"/>
      <c r="D110" s="105"/>
      <c r="E110" s="106"/>
      <c r="F110" s="106"/>
      <c r="G110" s="104"/>
      <c r="H110" s="104"/>
      <c r="I110" s="107"/>
      <c r="J110" s="104"/>
      <c r="K110" s="107"/>
      <c r="L110" s="104"/>
      <c r="M110" s="208" t="str">
        <f>"Lần thi : "&amp;DSSV!$R$4</f>
        <v>Lần thi : 1</v>
      </c>
      <c r="O110" s="108" t="str">
        <f>IF(ISERROR(FIND("-",SUBSTITUTE(Q110,O75&amp;"-","",1))),Q110,LEFT(SUBSTITUTE(Q110,O75&amp;"-","",1),FIND("-",SUBSTITUTE(Q110,O75&amp;"-","",1))-1))</f>
        <v>3</v>
      </c>
      <c r="P110" s="109" t="s">
        <v>158</v>
      </c>
      <c r="Q110" s="109" t="str">
        <f>SUBSTITUTE(Q75,O75&amp;"-","",1)</f>
        <v>3</v>
      </c>
    </row>
    <row r="111" spans="1:17" s="23" customFormat="1" ht="20.25" customHeight="1">
      <c r="A111" s="15" t="str">
        <f t="shared" si="5"/>
        <v/>
      </c>
      <c r="B111" s="321" t="s">
        <v>0</v>
      </c>
      <c r="C111" s="320" t="s">
        <v>249</v>
      </c>
      <c r="D111" s="316" t="s">
        <v>154</v>
      </c>
      <c r="E111" s="317"/>
      <c r="F111" s="320" t="s">
        <v>245</v>
      </c>
      <c r="G111" s="320" t="s">
        <v>248</v>
      </c>
      <c r="H111" s="320" t="s">
        <v>16</v>
      </c>
      <c r="I111" s="320" t="s">
        <v>24</v>
      </c>
      <c r="J111" s="320" t="s">
        <v>25</v>
      </c>
      <c r="K111" s="322" t="s">
        <v>39</v>
      </c>
      <c r="L111" s="323"/>
      <c r="M111" s="320" t="s">
        <v>18</v>
      </c>
    </row>
    <row r="112" spans="1:17" s="23" customFormat="1" ht="20.25" customHeight="1">
      <c r="A112" s="15" t="e">
        <f t="shared" si="5"/>
        <v>#VALUE!</v>
      </c>
      <c r="B112" s="321"/>
      <c r="C112" s="321"/>
      <c r="D112" s="318"/>
      <c r="E112" s="319"/>
      <c r="F112" s="321"/>
      <c r="G112" s="321"/>
      <c r="H112" s="321"/>
      <c r="I112" s="321"/>
      <c r="J112" s="321"/>
      <c r="K112" s="24" t="s">
        <v>17</v>
      </c>
      <c r="L112" s="24" t="s">
        <v>23</v>
      </c>
      <c r="M112" s="320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8" t="str">
        <f>IF(ISNA(VLOOKUP($A113,DSLOP,DS_THI!F$4,0))=FALSE,VLOOKUP($A113,DSLOP,DS_THI!F$4,0),"")</f>
        <v/>
      </c>
      <c r="G113" s="120" t="str">
        <f>IF(ISNA(VLOOKUP($A113,DSLOP,DS_THI!G$4,0))=FALSE,VLOOKUP($A113,DSLOP,DS_THI!G$4,0),"")</f>
        <v/>
      </c>
      <c r="H113" s="118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8" t="str">
        <f>IF(ISNA(VLOOKUP($A114,DSLOP,DS_THI!F$4,0))=FALSE,VLOOKUP($A114,DSLOP,DS_THI!F$4,0),"")</f>
        <v/>
      </c>
      <c r="G114" s="120" t="str">
        <f>IF(ISNA(VLOOKUP($A114,DSLOP,DS_THI!G$4,0))=FALSE,VLOOKUP($A114,DSLOP,DS_THI!G$4,0),"")</f>
        <v/>
      </c>
      <c r="H114" s="119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8" t="str">
        <f>IF(ISNA(VLOOKUP($A115,DSLOP,DS_THI!F$4,0))=FALSE,VLOOKUP($A115,DSLOP,DS_THI!F$4,0),"")</f>
        <v/>
      </c>
      <c r="G115" s="120" t="str">
        <f>IF(ISNA(VLOOKUP($A115,DSLOP,DS_THI!G$4,0))=FALSE,VLOOKUP($A115,DSLOP,DS_THI!G$4,0),"")</f>
        <v/>
      </c>
      <c r="H115" s="119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8" t="str">
        <f>IF(ISNA(VLOOKUP($A116,DSLOP,DS_THI!F$4,0))=FALSE,VLOOKUP($A116,DSLOP,DS_THI!F$4,0),"")</f>
        <v/>
      </c>
      <c r="G116" s="120" t="str">
        <f>IF(ISNA(VLOOKUP($A116,DSLOP,DS_THI!G$4,0))=FALSE,VLOOKUP($A116,DSLOP,DS_THI!G$4,0),"")</f>
        <v/>
      </c>
      <c r="H116" s="119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8" t="str">
        <f>IF(ISNA(VLOOKUP($A117,DSLOP,DS_THI!F$4,0))=FALSE,VLOOKUP($A117,DSLOP,DS_THI!F$4,0),"")</f>
        <v/>
      </c>
      <c r="G117" s="120" t="str">
        <f>IF(ISNA(VLOOKUP($A117,DSLOP,DS_THI!G$4,0))=FALSE,VLOOKUP($A117,DSLOP,DS_THI!G$4,0),"")</f>
        <v/>
      </c>
      <c r="H117" s="119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8" t="str">
        <f>IF(ISNA(VLOOKUP($A118,DSLOP,DS_THI!F$4,0))=FALSE,VLOOKUP($A118,DSLOP,DS_THI!F$4,0),"")</f>
        <v/>
      </c>
      <c r="G118" s="120" t="str">
        <f>IF(ISNA(VLOOKUP($A118,DSLOP,DS_THI!G$4,0))=FALSE,VLOOKUP($A118,DSLOP,DS_THI!G$4,0),"")</f>
        <v/>
      </c>
      <c r="H118" s="119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8" t="str">
        <f>IF(ISNA(VLOOKUP($A119,DSLOP,DS_THI!F$4,0))=FALSE,VLOOKUP($A119,DSLOP,DS_THI!F$4,0),"")</f>
        <v/>
      </c>
      <c r="G119" s="120" t="str">
        <f>IF(ISNA(VLOOKUP($A119,DSLOP,DS_THI!G$4,0))=FALSE,VLOOKUP($A119,DSLOP,DS_THI!G$4,0),"")</f>
        <v/>
      </c>
      <c r="H119" s="119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8" t="str">
        <f>IF(ISNA(VLOOKUP($A120,DSLOP,DS_THI!F$4,0))=FALSE,VLOOKUP($A120,DSLOP,DS_THI!F$4,0),"")</f>
        <v/>
      </c>
      <c r="G120" s="120" t="str">
        <f>IF(ISNA(VLOOKUP($A120,DSLOP,DS_THI!G$4,0))=FALSE,VLOOKUP($A120,DSLOP,DS_THI!G$4,0),"")</f>
        <v/>
      </c>
      <c r="H120" s="119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8" t="str">
        <f>IF(ISNA(VLOOKUP($A121,DSLOP,DS_THI!F$4,0))=FALSE,VLOOKUP($A121,DSLOP,DS_THI!F$4,0),"")</f>
        <v/>
      </c>
      <c r="G121" s="120" t="str">
        <f>IF(ISNA(VLOOKUP($A121,DSLOP,DS_THI!G$4,0))=FALSE,VLOOKUP($A121,DSLOP,DS_THI!G$4,0),"")</f>
        <v/>
      </c>
      <c r="H121" s="119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8" t="str">
        <f>IF(ISNA(VLOOKUP($A122,DSLOP,DS_THI!F$4,0))=FALSE,VLOOKUP($A122,DSLOP,DS_THI!F$4,0),"")</f>
        <v/>
      </c>
      <c r="G122" s="120" t="str">
        <f>IF(ISNA(VLOOKUP($A122,DSLOP,DS_THI!G$4,0))=FALSE,VLOOKUP($A122,DSLOP,DS_THI!G$4,0),"")</f>
        <v/>
      </c>
      <c r="H122" s="119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8" t="str">
        <f>IF(ISNA(VLOOKUP($A123,DSLOP,DS_THI!F$4,0))=FALSE,VLOOKUP($A123,DSLOP,DS_THI!F$4,0),"")</f>
        <v/>
      </c>
      <c r="G123" s="120" t="str">
        <f>IF(ISNA(VLOOKUP($A123,DSLOP,DS_THI!G$4,0))=FALSE,VLOOKUP($A123,DSLOP,DS_THI!G$4,0),"")</f>
        <v/>
      </c>
      <c r="H123" s="119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8" t="str">
        <f>IF(ISNA(VLOOKUP($A124,DSLOP,DS_THI!F$4,0))=FALSE,VLOOKUP($A124,DSLOP,DS_THI!F$4,0),"")</f>
        <v/>
      </c>
      <c r="G124" s="120" t="str">
        <f>IF(ISNA(VLOOKUP($A124,DSLOP,DS_THI!G$4,0))=FALSE,VLOOKUP($A124,DSLOP,DS_THI!G$4,0),"")</f>
        <v/>
      </c>
      <c r="H124" s="119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8" t="str">
        <f>IF(ISNA(VLOOKUP($A125,DSLOP,DS_THI!F$4,0))=FALSE,VLOOKUP($A125,DSLOP,DS_THI!F$4,0),"")</f>
        <v/>
      </c>
      <c r="G125" s="120" t="str">
        <f>IF(ISNA(VLOOKUP($A125,DSLOP,DS_THI!G$4,0))=FALSE,VLOOKUP($A125,DSLOP,DS_THI!G$4,0),"")</f>
        <v/>
      </c>
      <c r="H125" s="119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8" t="str">
        <f>IF(ISNA(VLOOKUP($A126,DSLOP,DS_THI!F$4,0))=FALSE,VLOOKUP($A126,DSLOP,DS_THI!F$4,0),"")</f>
        <v/>
      </c>
      <c r="G126" s="120" t="str">
        <f>IF(ISNA(VLOOKUP($A126,DSLOP,DS_THI!G$4,0))=FALSE,VLOOKUP($A126,DSLOP,DS_THI!G$4,0),"")</f>
        <v/>
      </c>
      <c r="H126" s="119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8" t="str">
        <f>IF(ISNA(VLOOKUP($A127,DSLOP,DS_THI!F$4,0))=FALSE,VLOOKUP($A127,DSLOP,DS_THI!F$4,0),"")</f>
        <v/>
      </c>
      <c r="G127" s="120" t="str">
        <f>IF(ISNA(VLOOKUP($A127,DSLOP,DS_THI!G$4,0))=FALSE,VLOOKUP($A127,DSLOP,DS_THI!G$4,0),"")</f>
        <v/>
      </c>
      <c r="H127" s="119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8" t="str">
        <f>IF(ISNA(VLOOKUP($A128,DSLOP,DS_THI!F$4,0))=FALSE,VLOOKUP($A128,DSLOP,DS_THI!F$4,0),"")</f>
        <v/>
      </c>
      <c r="G128" s="120" t="str">
        <f>IF(ISNA(VLOOKUP($A128,DSLOP,DS_THI!G$4,0))=FALSE,VLOOKUP($A128,DSLOP,DS_THI!G$4,0),"")</f>
        <v/>
      </c>
      <c r="H128" s="119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8" t="str">
        <f>IF(ISNA(VLOOKUP($A129,DSLOP,DS_THI!F$4,0))=FALSE,VLOOKUP($A129,DSLOP,DS_THI!F$4,0),"")</f>
        <v/>
      </c>
      <c r="G129" s="120" t="str">
        <f>IF(ISNA(VLOOKUP($A129,DSLOP,DS_THI!G$4,0))=FALSE,VLOOKUP($A129,DSLOP,DS_THI!G$4,0),"")</f>
        <v/>
      </c>
      <c r="H129" s="119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8" t="str">
        <f>IF(ISNA(VLOOKUP($A130,DSLOP,DS_THI!F$4,0))=FALSE,VLOOKUP($A130,DSLOP,DS_THI!F$4,0),"")</f>
        <v/>
      </c>
      <c r="G130" s="120" t="str">
        <f>IF(ISNA(VLOOKUP($A130,DSLOP,DS_THI!G$4,0))=FALSE,VLOOKUP($A130,DSLOP,DS_THI!G$4,0),"")</f>
        <v/>
      </c>
      <c r="H130" s="119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8" t="str">
        <f>IF(ISNA(VLOOKUP($A131,DSLOP,DS_THI!F$4,0))=FALSE,VLOOKUP($A131,DSLOP,DS_THI!F$4,0),"")</f>
        <v/>
      </c>
      <c r="G131" s="120" t="str">
        <f>IF(ISNA(VLOOKUP($A131,DSLOP,DS_THI!G$4,0))=FALSE,VLOOKUP($A131,DSLOP,DS_THI!G$4,0),"")</f>
        <v/>
      </c>
      <c r="H131" s="119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8" t="str">
        <f>IF(ISNA(VLOOKUP($A132,DSLOP,DS_THI!F$4,0))=FALSE,VLOOKUP($A132,DSLOP,DS_THI!F$4,0),"")</f>
        <v/>
      </c>
      <c r="G132" s="120" t="str">
        <f>IF(ISNA(VLOOKUP($A132,DSLOP,DS_THI!G$4,0))=FALSE,VLOOKUP($A132,DSLOP,DS_THI!G$4,0),"")</f>
        <v/>
      </c>
      <c r="H132" s="119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8" t="str">
        <f>IF(ISNA(VLOOKUP($A133,DSLOP,DS_THI!F$4,0))=FALSE,VLOOKUP($A133,DSLOP,DS_THI!F$4,0),"")</f>
        <v/>
      </c>
      <c r="G133" s="120" t="str">
        <f>IF(ISNA(VLOOKUP($A133,DSLOP,DS_THI!G$4,0))=FALSE,VLOOKUP($A133,DSLOP,DS_THI!G$4,0),"")</f>
        <v/>
      </c>
      <c r="H133" s="119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8" t="str">
        <f>IF(ISNA(VLOOKUP($A134,DSLOP,DS_THI!F$4,0))=FALSE,VLOOKUP($A134,DSLOP,DS_THI!F$4,0),"")</f>
        <v/>
      </c>
      <c r="G134" s="120" t="str">
        <f>IF(ISNA(VLOOKUP($A134,DSLOP,DS_THI!G$4,0))=FALSE,VLOOKUP($A134,DSLOP,DS_THI!G$4,0),"")</f>
        <v/>
      </c>
      <c r="H134" s="119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8" t="str">
        <f>IF(ISNA(VLOOKUP($A135,DSLOP,DS_THI!F$4,0))=FALSE,VLOOKUP($A135,DSLOP,DS_THI!F$4,0),"")</f>
        <v/>
      </c>
      <c r="G135" s="120" t="str">
        <f>IF(ISNA(VLOOKUP($A135,DSLOP,DS_THI!G$4,0))=FALSE,VLOOKUP($A135,DSLOP,DS_THI!G$4,0),"")</f>
        <v/>
      </c>
      <c r="H135" s="119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8" t="str">
        <f>IF(ISNA(VLOOKUP($A136,DSLOP,DS_THI!F$4,0))=FALSE,VLOOKUP($A136,DSLOP,DS_THI!F$4,0),"")</f>
        <v/>
      </c>
      <c r="G136" s="120" t="str">
        <f>IF(ISNA(VLOOKUP($A136,DSLOP,DS_THI!G$4,0))=FALSE,VLOOKUP($A136,DSLOP,DS_THI!G$4,0),"")</f>
        <v/>
      </c>
      <c r="H136" s="119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8" t="str">
        <f>IF(ISNA(VLOOKUP($A137,DSLOP,DS_THI!F$4,0))=FALSE,VLOOKUP($A137,DSLOP,DS_THI!F$4,0),"")</f>
        <v/>
      </c>
      <c r="G137" s="120" t="str">
        <f>IF(ISNA(VLOOKUP($A137,DSLOP,DS_THI!G$4,0))=FALSE,VLOOKUP($A137,DSLOP,DS_THI!G$4,0),"")</f>
        <v/>
      </c>
      <c r="H137" s="119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8" t="str">
        <f>IF(ISNA(VLOOKUP($A138,DSLOP,DS_THI!F$4,0))=FALSE,VLOOKUP($A138,DSLOP,DS_THI!F$4,0),"")</f>
        <v/>
      </c>
      <c r="G138" s="120" t="str">
        <f>IF(ISNA(VLOOKUP($A138,DSLOP,DS_THI!G$4,0))=FALSE,VLOOKUP($A138,DSLOP,DS_THI!G$4,0),"")</f>
        <v/>
      </c>
      <c r="H138" s="119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8" t="str">
        <f>IF(ISNA(VLOOKUP($A139,DSLOP,DS_THI!F$4,0))=FALSE,VLOOKUP($A139,DSLOP,DS_THI!F$4,0),"")</f>
        <v/>
      </c>
      <c r="G139" s="120" t="str">
        <f>IF(ISNA(VLOOKUP($A139,DSLOP,DS_THI!G$4,0))=FALSE,VLOOKUP($A139,DSLOP,DS_THI!G$4,0),"")</f>
        <v/>
      </c>
      <c r="H139" s="119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8" t="str">
        <f>IF(ISNA(VLOOKUP($A140,DSLOP,DS_THI!F$4,0))=FALSE,VLOOKUP($A140,DSLOP,DS_THI!F$4,0),"")</f>
        <v/>
      </c>
      <c r="G140" s="120" t="str">
        <f>IF(ISNA(VLOOKUP($A140,DSLOP,DS_THI!G$4,0))=FALSE,VLOOKUP($A140,DSLOP,DS_THI!G$4,0),"")</f>
        <v/>
      </c>
      <c r="H140" s="119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8" t="str">
        <f>IF(ISNA(VLOOKUP($A141,DSLOP,DS_THI!F$4,0))=FALSE,VLOOKUP($A141,DSLOP,DS_THI!F$4,0),"")</f>
        <v/>
      </c>
      <c r="G141" s="120" t="str">
        <f>IF(ISNA(VLOOKUP($A141,DSLOP,DS_THI!G$4,0))=FALSE,VLOOKUP($A141,DSLOP,DS_THI!G$4,0),"")</f>
        <v/>
      </c>
      <c r="H141" s="119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8" t="str">
        <f>IF(ISNA(VLOOKUP($A142,DSLOP,DS_THI!F$4,0))=FALSE,VLOOKUP($A142,DSLOP,DS_THI!F$4,0),"")</f>
        <v/>
      </c>
      <c r="G142" s="120" t="str">
        <f>IF(ISNA(VLOOKUP($A142,DSLOP,DS_THI!G$4,0))=FALSE,VLOOKUP($A142,DSLOP,DS_THI!G$4,0),"")</f>
        <v/>
      </c>
      <c r="H142" s="119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8" t="str">
        <f>IF(ISNA(VLOOKUP($A143,DSLOP,DS_THI!F$4,0))=FALSE,VLOOKUP($A143,DSLOP,DS_THI!F$4,0),"")</f>
        <v/>
      </c>
      <c r="G143" s="120" t="str">
        <f>IF(ISNA(VLOOKUP($A143,DSLOP,DS_THI!G$4,0))=FALSE,VLOOKUP($A143,DSLOP,DS_THI!G$4,0),"")</f>
        <v/>
      </c>
      <c r="H143" s="119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8" t="str">
        <f>IF(ISNA(VLOOKUP($A144,DSLOP,DS_THI!F$4,0))=FALSE,VLOOKUP($A144,DSLOP,DS_THI!F$4,0),"")</f>
        <v/>
      </c>
      <c r="G144" s="120" t="str">
        <f>IF(ISNA(VLOOKUP($A144,DSLOP,DS_THI!G$4,0))=FALSE,VLOOKUP($A144,DSLOP,DS_THI!G$4,0),"")</f>
        <v/>
      </c>
      <c r="H144" s="119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3" t="str">
        <f>DSSV!$A$4 &amp; " - Phòng : "&amp;O145&amp;" * "&amp;DSSV!$E$3</f>
        <v xml:space="preserve">Thời gian: 18h00 ngày 20/4/2019   - Phòng : 3 * </v>
      </c>
      <c r="C145" s="104"/>
      <c r="D145" s="105"/>
      <c r="E145" s="106"/>
      <c r="F145" s="106"/>
      <c r="G145" s="104"/>
      <c r="H145" s="104"/>
      <c r="I145" s="107"/>
      <c r="J145" s="104"/>
      <c r="K145" s="107"/>
      <c r="L145" s="104"/>
      <c r="M145" s="208" t="str">
        <f>"Lần thi : "&amp;DSSV!$R$4</f>
        <v>Lần thi : 1</v>
      </c>
      <c r="O145" s="108" t="str">
        <f>IF(ISERROR(FIND("-",SUBSTITUTE(Q145,O110&amp;"-","",1))),Q145,LEFT(SUBSTITUTE(Q145,O110&amp;"-","",1),FIND("-",SUBSTITUTE(Q145,O110&amp;"-","",1))-1))</f>
        <v>3</v>
      </c>
      <c r="P145" s="109" t="s">
        <v>158</v>
      </c>
      <c r="Q145" s="109" t="str">
        <f>SUBSTITUTE(Q110,O110&amp;"-","",1)</f>
        <v>3</v>
      </c>
    </row>
    <row r="146" spans="1:17" s="23" customFormat="1" ht="20.25" customHeight="1">
      <c r="A146" s="15" t="str">
        <f t="shared" si="7"/>
        <v/>
      </c>
      <c r="B146" s="321" t="s">
        <v>0</v>
      </c>
      <c r="C146" s="320" t="s">
        <v>249</v>
      </c>
      <c r="D146" s="316" t="s">
        <v>154</v>
      </c>
      <c r="E146" s="317"/>
      <c r="F146" s="320" t="s">
        <v>245</v>
      </c>
      <c r="G146" s="320" t="s">
        <v>248</v>
      </c>
      <c r="H146" s="320" t="s">
        <v>16</v>
      </c>
      <c r="I146" s="320" t="s">
        <v>24</v>
      </c>
      <c r="J146" s="320" t="s">
        <v>25</v>
      </c>
      <c r="K146" s="322" t="s">
        <v>39</v>
      </c>
      <c r="L146" s="323"/>
      <c r="M146" s="320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21"/>
      <c r="C147" s="321"/>
      <c r="D147" s="318"/>
      <c r="E147" s="319"/>
      <c r="F147" s="321"/>
      <c r="G147" s="321"/>
      <c r="H147" s="321"/>
      <c r="I147" s="321"/>
      <c r="J147" s="321"/>
      <c r="K147" s="24" t="s">
        <v>17</v>
      </c>
      <c r="L147" s="24" t="s">
        <v>23</v>
      </c>
      <c r="M147" s="320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8" t="str">
        <f>IF(ISNA(VLOOKUP($A148,DSLOP,DS_THI!F$4,0))=FALSE,VLOOKUP($A148,DSLOP,DS_THI!F$4,0),"")</f>
        <v/>
      </c>
      <c r="G148" s="120" t="str">
        <f>IF(ISNA(VLOOKUP($A148,DSLOP,DS_THI!G$4,0))=FALSE,VLOOKUP($A148,DSLOP,DS_THI!G$4,0),"")</f>
        <v/>
      </c>
      <c r="H148" s="118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8" t="str">
        <f>IF(ISNA(VLOOKUP($A149,DSLOP,DS_THI!F$4,0))=FALSE,VLOOKUP($A149,DSLOP,DS_THI!F$4,0),"")</f>
        <v/>
      </c>
      <c r="G149" s="120" t="str">
        <f>IF(ISNA(VLOOKUP($A149,DSLOP,DS_THI!G$4,0))=FALSE,VLOOKUP($A149,DSLOP,DS_THI!G$4,0),"")</f>
        <v/>
      </c>
      <c r="H149" s="119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8" t="str">
        <f>IF(ISNA(VLOOKUP($A150,DSLOP,DS_THI!F$4,0))=FALSE,VLOOKUP($A150,DSLOP,DS_THI!F$4,0),"")</f>
        <v/>
      </c>
      <c r="G150" s="120" t="str">
        <f>IF(ISNA(VLOOKUP($A150,DSLOP,DS_THI!G$4,0))=FALSE,VLOOKUP($A150,DSLOP,DS_THI!G$4,0),"")</f>
        <v/>
      </c>
      <c r="H150" s="119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8" t="str">
        <f>IF(ISNA(VLOOKUP($A151,DSLOP,DS_THI!F$4,0))=FALSE,VLOOKUP($A151,DSLOP,DS_THI!F$4,0),"")</f>
        <v/>
      </c>
      <c r="G151" s="120" t="str">
        <f>IF(ISNA(VLOOKUP($A151,DSLOP,DS_THI!G$4,0))=FALSE,VLOOKUP($A151,DSLOP,DS_THI!G$4,0),"")</f>
        <v/>
      </c>
      <c r="H151" s="119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8" t="str">
        <f>IF(ISNA(VLOOKUP($A152,DSLOP,DS_THI!F$4,0))=FALSE,VLOOKUP($A152,DSLOP,DS_THI!F$4,0),"")</f>
        <v/>
      </c>
      <c r="G152" s="120" t="str">
        <f>IF(ISNA(VLOOKUP($A152,DSLOP,DS_THI!G$4,0))=FALSE,VLOOKUP($A152,DSLOP,DS_THI!G$4,0),"")</f>
        <v/>
      </c>
      <c r="H152" s="119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8" t="str">
        <f>IF(ISNA(VLOOKUP($A153,DSLOP,DS_THI!F$4,0))=FALSE,VLOOKUP($A153,DSLOP,DS_THI!F$4,0),"")</f>
        <v/>
      </c>
      <c r="G153" s="120" t="str">
        <f>IF(ISNA(VLOOKUP($A153,DSLOP,DS_THI!G$4,0))=FALSE,VLOOKUP($A153,DSLOP,DS_THI!G$4,0),"")</f>
        <v/>
      </c>
      <c r="H153" s="119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8" t="str">
        <f>IF(ISNA(VLOOKUP($A154,DSLOP,DS_THI!F$4,0))=FALSE,VLOOKUP($A154,DSLOP,DS_THI!F$4,0),"")</f>
        <v/>
      </c>
      <c r="G154" s="120" t="str">
        <f>IF(ISNA(VLOOKUP($A154,DSLOP,DS_THI!G$4,0))=FALSE,VLOOKUP($A154,DSLOP,DS_THI!G$4,0),"")</f>
        <v/>
      </c>
      <c r="H154" s="119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8" t="str">
        <f>IF(ISNA(VLOOKUP($A155,DSLOP,DS_THI!F$4,0))=FALSE,VLOOKUP($A155,DSLOP,DS_THI!F$4,0),"")</f>
        <v/>
      </c>
      <c r="G155" s="120" t="str">
        <f>IF(ISNA(VLOOKUP($A155,DSLOP,DS_THI!G$4,0))=FALSE,VLOOKUP($A155,DSLOP,DS_THI!G$4,0),"")</f>
        <v/>
      </c>
      <c r="H155" s="119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8" t="str">
        <f>IF(ISNA(VLOOKUP($A156,DSLOP,DS_THI!F$4,0))=FALSE,VLOOKUP($A156,DSLOP,DS_THI!F$4,0),"")</f>
        <v/>
      </c>
      <c r="G156" s="120" t="str">
        <f>IF(ISNA(VLOOKUP($A156,DSLOP,DS_THI!G$4,0))=FALSE,VLOOKUP($A156,DSLOP,DS_THI!G$4,0),"")</f>
        <v/>
      </c>
      <c r="H156" s="119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8" t="str">
        <f>IF(ISNA(VLOOKUP($A157,DSLOP,DS_THI!F$4,0))=FALSE,VLOOKUP($A157,DSLOP,DS_THI!F$4,0),"")</f>
        <v/>
      </c>
      <c r="G157" s="120" t="str">
        <f>IF(ISNA(VLOOKUP($A157,DSLOP,DS_THI!G$4,0))=FALSE,VLOOKUP($A157,DSLOP,DS_THI!G$4,0),"")</f>
        <v/>
      </c>
      <c r="H157" s="119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8" t="str">
        <f>IF(ISNA(VLOOKUP($A158,DSLOP,DS_THI!F$4,0))=FALSE,VLOOKUP($A158,DSLOP,DS_THI!F$4,0),"")</f>
        <v/>
      </c>
      <c r="G158" s="120" t="str">
        <f>IF(ISNA(VLOOKUP($A158,DSLOP,DS_THI!G$4,0))=FALSE,VLOOKUP($A158,DSLOP,DS_THI!G$4,0),"")</f>
        <v/>
      </c>
      <c r="H158" s="119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8" t="str">
        <f>IF(ISNA(VLOOKUP($A159,DSLOP,DS_THI!F$4,0))=FALSE,VLOOKUP($A159,DSLOP,DS_THI!F$4,0),"")</f>
        <v/>
      </c>
      <c r="G159" s="120" t="str">
        <f>IF(ISNA(VLOOKUP($A159,DSLOP,DS_THI!G$4,0))=FALSE,VLOOKUP($A159,DSLOP,DS_THI!G$4,0),"")</f>
        <v/>
      </c>
      <c r="H159" s="119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8" t="str">
        <f>IF(ISNA(VLOOKUP($A160,DSLOP,DS_THI!F$4,0))=FALSE,VLOOKUP($A160,DSLOP,DS_THI!F$4,0),"")</f>
        <v/>
      </c>
      <c r="G160" s="120" t="str">
        <f>IF(ISNA(VLOOKUP($A160,DSLOP,DS_THI!G$4,0))=FALSE,VLOOKUP($A160,DSLOP,DS_THI!G$4,0),"")</f>
        <v/>
      </c>
      <c r="H160" s="119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8" t="str">
        <f>IF(ISNA(VLOOKUP($A161,DSLOP,DS_THI!F$4,0))=FALSE,VLOOKUP($A161,DSLOP,DS_THI!F$4,0),"")</f>
        <v/>
      </c>
      <c r="G161" s="120" t="str">
        <f>IF(ISNA(VLOOKUP($A161,DSLOP,DS_THI!G$4,0))=FALSE,VLOOKUP($A161,DSLOP,DS_THI!G$4,0),"")</f>
        <v/>
      </c>
      <c r="H161" s="119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8" t="str">
        <f>IF(ISNA(VLOOKUP($A162,DSLOP,DS_THI!F$4,0))=FALSE,VLOOKUP($A162,DSLOP,DS_THI!F$4,0),"")</f>
        <v/>
      </c>
      <c r="G162" s="120" t="str">
        <f>IF(ISNA(VLOOKUP($A162,DSLOP,DS_THI!G$4,0))=FALSE,VLOOKUP($A162,DSLOP,DS_THI!G$4,0),"")</f>
        <v/>
      </c>
      <c r="H162" s="119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8" t="str">
        <f>IF(ISNA(VLOOKUP($A163,DSLOP,DS_THI!F$4,0))=FALSE,VLOOKUP($A163,DSLOP,DS_THI!F$4,0),"")</f>
        <v/>
      </c>
      <c r="G163" s="120" t="str">
        <f>IF(ISNA(VLOOKUP($A163,DSLOP,DS_THI!G$4,0))=FALSE,VLOOKUP($A163,DSLOP,DS_THI!G$4,0),"")</f>
        <v/>
      </c>
      <c r="H163" s="119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8" t="str">
        <f>IF(ISNA(VLOOKUP($A164,DSLOP,DS_THI!F$4,0))=FALSE,VLOOKUP($A164,DSLOP,DS_THI!F$4,0),"")</f>
        <v/>
      </c>
      <c r="G164" s="120" t="str">
        <f>IF(ISNA(VLOOKUP($A164,DSLOP,DS_THI!G$4,0))=FALSE,VLOOKUP($A164,DSLOP,DS_THI!G$4,0),"")</f>
        <v/>
      </c>
      <c r="H164" s="119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8" t="str">
        <f>IF(ISNA(VLOOKUP($A165,DSLOP,DS_THI!F$4,0))=FALSE,VLOOKUP($A165,DSLOP,DS_THI!F$4,0),"")</f>
        <v/>
      </c>
      <c r="G165" s="120" t="str">
        <f>IF(ISNA(VLOOKUP($A165,DSLOP,DS_THI!G$4,0))=FALSE,VLOOKUP($A165,DSLOP,DS_THI!G$4,0),"")</f>
        <v/>
      </c>
      <c r="H165" s="119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8" t="str">
        <f>IF(ISNA(VLOOKUP($A166,DSLOP,DS_THI!F$4,0))=FALSE,VLOOKUP($A166,DSLOP,DS_THI!F$4,0),"")</f>
        <v/>
      </c>
      <c r="G166" s="120" t="str">
        <f>IF(ISNA(VLOOKUP($A166,DSLOP,DS_THI!G$4,0))=FALSE,VLOOKUP($A166,DSLOP,DS_THI!G$4,0),"")</f>
        <v/>
      </c>
      <c r="H166" s="119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8" t="str">
        <f>IF(ISNA(VLOOKUP($A167,DSLOP,DS_THI!F$4,0))=FALSE,VLOOKUP($A167,DSLOP,DS_THI!F$4,0),"")</f>
        <v/>
      </c>
      <c r="G167" s="120" t="str">
        <f>IF(ISNA(VLOOKUP($A167,DSLOP,DS_THI!G$4,0))=FALSE,VLOOKUP($A167,DSLOP,DS_THI!G$4,0),"")</f>
        <v/>
      </c>
      <c r="H167" s="119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8" t="str">
        <f>IF(ISNA(VLOOKUP($A168,DSLOP,DS_THI!F$4,0))=FALSE,VLOOKUP($A168,DSLOP,DS_THI!F$4,0),"")</f>
        <v/>
      </c>
      <c r="G168" s="120" t="str">
        <f>IF(ISNA(VLOOKUP($A168,DSLOP,DS_THI!G$4,0))=FALSE,VLOOKUP($A168,DSLOP,DS_THI!G$4,0),"")</f>
        <v/>
      </c>
      <c r="H168" s="119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8" t="str">
        <f>IF(ISNA(VLOOKUP($A169,DSLOP,DS_THI!F$4,0))=FALSE,VLOOKUP($A169,DSLOP,DS_THI!F$4,0),"")</f>
        <v/>
      </c>
      <c r="G169" s="120" t="str">
        <f>IF(ISNA(VLOOKUP($A169,DSLOP,DS_THI!G$4,0))=FALSE,VLOOKUP($A169,DSLOP,DS_THI!G$4,0),"")</f>
        <v/>
      </c>
      <c r="H169" s="119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8" t="str">
        <f>IF(ISNA(VLOOKUP($A170,DSLOP,DS_THI!F$4,0))=FALSE,VLOOKUP($A170,DSLOP,DS_THI!F$4,0),"")</f>
        <v/>
      </c>
      <c r="G170" s="120" t="str">
        <f>IF(ISNA(VLOOKUP($A170,DSLOP,DS_THI!G$4,0))=FALSE,VLOOKUP($A170,DSLOP,DS_THI!G$4,0),"")</f>
        <v/>
      </c>
      <c r="H170" s="119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8" t="str">
        <f>IF(ISNA(VLOOKUP($A171,DSLOP,DS_THI!F$4,0))=FALSE,VLOOKUP($A171,DSLOP,DS_THI!F$4,0),"")</f>
        <v/>
      </c>
      <c r="G171" s="120" t="str">
        <f>IF(ISNA(VLOOKUP($A171,DSLOP,DS_THI!G$4,0))=FALSE,VLOOKUP($A171,DSLOP,DS_THI!G$4,0),"")</f>
        <v/>
      </c>
      <c r="H171" s="119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8" t="str">
        <f>IF(ISNA(VLOOKUP($A172,DSLOP,DS_THI!F$4,0))=FALSE,VLOOKUP($A172,DSLOP,DS_THI!F$4,0),"")</f>
        <v/>
      </c>
      <c r="G172" s="120" t="str">
        <f>IF(ISNA(VLOOKUP($A172,DSLOP,DS_THI!G$4,0))=FALSE,VLOOKUP($A172,DSLOP,DS_THI!G$4,0),"")</f>
        <v/>
      </c>
      <c r="H172" s="119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8" t="str">
        <f>IF(ISNA(VLOOKUP($A173,DSLOP,DS_THI!F$4,0))=FALSE,VLOOKUP($A173,DSLOP,DS_THI!F$4,0),"")</f>
        <v/>
      </c>
      <c r="G173" s="120" t="str">
        <f>IF(ISNA(VLOOKUP($A173,DSLOP,DS_THI!G$4,0))=FALSE,VLOOKUP($A173,DSLOP,DS_THI!G$4,0),"")</f>
        <v/>
      </c>
      <c r="H173" s="119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8" t="str">
        <f>IF(ISNA(VLOOKUP($A174,DSLOP,DS_THI!F$4,0))=FALSE,VLOOKUP($A174,DSLOP,DS_THI!F$4,0),"")</f>
        <v/>
      </c>
      <c r="G174" s="120" t="str">
        <f>IF(ISNA(VLOOKUP($A174,DSLOP,DS_THI!G$4,0))=FALSE,VLOOKUP($A174,DSLOP,DS_THI!G$4,0),"")</f>
        <v/>
      </c>
      <c r="H174" s="119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8" t="str">
        <f>IF(ISNA(VLOOKUP($A175,DSLOP,DS_THI!F$4,0))=FALSE,VLOOKUP($A175,DSLOP,DS_THI!F$4,0),"")</f>
        <v/>
      </c>
      <c r="G175" s="120" t="str">
        <f>IF(ISNA(VLOOKUP($A175,DSLOP,DS_THI!G$4,0))=FALSE,VLOOKUP($A175,DSLOP,DS_THI!G$4,0),"")</f>
        <v/>
      </c>
      <c r="H175" s="119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8" t="str">
        <f>IF(ISNA(VLOOKUP($A176,DSLOP,DS_THI!F$4,0))=FALSE,VLOOKUP($A176,DSLOP,DS_THI!F$4,0),"")</f>
        <v/>
      </c>
      <c r="G176" s="120" t="str">
        <f>IF(ISNA(VLOOKUP($A176,DSLOP,DS_THI!G$4,0))=FALSE,VLOOKUP($A176,DSLOP,DS_THI!G$4,0),"")</f>
        <v/>
      </c>
      <c r="H176" s="119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8" t="str">
        <f>IF(ISNA(VLOOKUP($A177,DSLOP,DS_THI!F$4,0))=FALSE,VLOOKUP($A177,DSLOP,DS_THI!F$4,0),"")</f>
        <v/>
      </c>
      <c r="G177" s="120" t="str">
        <f>IF(ISNA(VLOOKUP($A177,DSLOP,DS_THI!G$4,0))=FALSE,VLOOKUP($A177,DSLOP,DS_THI!G$4,0),"")</f>
        <v/>
      </c>
      <c r="H177" s="119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8" t="str">
        <f>IF(ISNA(VLOOKUP($A178,DSLOP,DS_THI!F$4,0))=FALSE,VLOOKUP($A178,DSLOP,DS_THI!F$4,0),"")</f>
        <v/>
      </c>
      <c r="G178" s="120" t="str">
        <f>IF(ISNA(VLOOKUP($A178,DSLOP,DS_THI!G$4,0))=FALSE,VLOOKUP($A178,DSLOP,DS_THI!G$4,0),"")</f>
        <v/>
      </c>
      <c r="H178" s="119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8" t="str">
        <f>IF(ISNA(VLOOKUP($A179,DSLOP,DS_THI!F$4,0))=FALSE,VLOOKUP($A179,DSLOP,DS_THI!F$4,0),"")</f>
        <v/>
      </c>
      <c r="G179" s="120" t="str">
        <f>IF(ISNA(VLOOKUP($A179,DSLOP,DS_THI!G$4,0))=FALSE,VLOOKUP($A179,DSLOP,DS_THI!G$4,0),"")</f>
        <v/>
      </c>
      <c r="H179" s="119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26" t="s">
        <v>35</v>
      </c>
      <c r="C1" s="326"/>
      <c r="D1" s="326"/>
      <c r="E1" s="326" t="s">
        <v>244</v>
      </c>
      <c r="F1" s="326"/>
      <c r="G1" s="326"/>
      <c r="H1" s="326"/>
    </row>
    <row r="2" spans="1:8" s="22" customFormat="1" ht="15">
      <c r="B2" s="326" t="s">
        <v>22</v>
      </c>
      <c r="C2" s="326"/>
      <c r="D2" s="326"/>
      <c r="E2" s="256" t="str">
        <f>DSSV!G2&amp; " - " &amp; DSSV!$T$3</f>
        <v>TRIẾT HỌC - K18MBA2</v>
      </c>
      <c r="F2" s="256"/>
      <c r="G2" s="256"/>
      <c r="H2" s="256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 xml:space="preserve">Thời gian: 18h00 ngày 20/4/2019  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27" t="s">
        <v>0</v>
      </c>
      <c r="B6" s="321" t="s">
        <v>0</v>
      </c>
      <c r="C6" s="320" t="s">
        <v>249</v>
      </c>
      <c r="D6" s="316" t="s">
        <v>154</v>
      </c>
      <c r="E6" s="317"/>
      <c r="F6" s="321" t="s">
        <v>16</v>
      </c>
      <c r="G6" s="320" t="s">
        <v>40</v>
      </c>
      <c r="H6" s="320" t="s">
        <v>18</v>
      </c>
    </row>
    <row r="7" spans="1:8" s="23" customFormat="1" ht="15" customHeight="1">
      <c r="A7" s="327"/>
      <c r="B7" s="321"/>
      <c r="C7" s="321"/>
      <c r="D7" s="318"/>
      <c r="E7" s="319"/>
      <c r="F7" s="321"/>
      <c r="G7" s="321"/>
      <c r="H7" s="320"/>
    </row>
    <row r="8" spans="1:8" s="16" customFormat="1" ht="18.75" customHeight="1">
      <c r="A8" s="15">
        <v>1</v>
      </c>
      <c r="B8" s="81">
        <v>1</v>
      </c>
      <c r="C8" s="81">
        <f>IF(ISNA(VLOOKUP($A8,DSLOP,DS_THI!C$4,0))=FALSE,VLOOKUP($A8,DSLOP,DS_THI!C$4,0),"")</f>
        <v>24312103391</v>
      </c>
      <c r="D8" s="82" t="str">
        <f>IF(ISNA(VLOOKUP($A8,DSLOP,DS_THI!D$4,0))=FALSE,VLOOKUP($A8,DSLOP,DS_THI!D$4,0),"")</f>
        <v xml:space="preserve">Phan Vĩnh </v>
      </c>
      <c r="E8" s="83" t="str">
        <f>IF(ISNA(VLOOKUP($A8,DSLOP,DS_THI!E$4,0))=FALSE,VLOOKUP($A8,DSLOP,DS_THI!E$4,0),"")</f>
        <v>Tuấn</v>
      </c>
      <c r="F8" s="28" t="str">
        <f>IF(ISNA(VLOOKUP($A8,DSLOP,IN_DTK!G$5,0))=FALSE,VLOOKUP($A8,DSLOP,IN_DTK!G$5,0),"")</f>
        <v>K19MBA2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24312103366</v>
      </c>
      <c r="D9" s="26" t="str">
        <f>IF(ISNA(VLOOKUP($A9,DSLOP,DS_THI!D$4,0))=FALSE,VLOOKUP($A9,DSLOP,DS_THI!D$4,0),"")</f>
        <v xml:space="preserve">Nguyễn Duy </v>
      </c>
      <c r="E9" s="27" t="str">
        <f>IF(ISNA(VLOOKUP($A9,DSLOP,DS_THI!E$4,0))=FALSE,VLOOKUP($A9,DSLOP,DS_THI!E$4,0),"")</f>
        <v>Hoàng</v>
      </c>
      <c r="F9" s="28" t="str">
        <f>IF(ISNA(VLOOKUP($A9,DSLOP,IN_DTK!G$5,0))=FALSE,VLOOKUP($A9,DSLOP,IN_DTK!G$5,0),"")</f>
        <v>K19MBA2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24302103365</v>
      </c>
      <c r="D10" s="26" t="str">
        <f>IF(ISNA(VLOOKUP($A10,DSLOP,DS_THI!D$4,0))=FALSE,VLOOKUP($A10,DSLOP,DS_THI!D$4,0),"")</f>
        <v>Hoàng Thị Thanh</v>
      </c>
      <c r="E10" s="27" t="str">
        <f>IF(ISNA(VLOOKUP($A10,DSLOP,DS_THI!E$4,0))=FALSE,VLOOKUP($A10,DSLOP,DS_THI!E$4,0),"")</f>
        <v>Hòa</v>
      </c>
      <c r="F10" s="28" t="str">
        <f>IF(ISNA(VLOOKUP($A10,DSLOP,IN_DTK!G$5,0))=FALSE,VLOOKUP($A10,DSLOP,IN_DTK!G$5,0),"")</f>
        <v>K19MBA2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24302103388</v>
      </c>
      <c r="D11" s="26" t="str">
        <f>IF(ISNA(VLOOKUP($A11,DSLOP,DS_THI!D$4,0))=FALSE,VLOOKUP($A11,DSLOP,DS_THI!D$4,0),"")</f>
        <v>Mai Thị</v>
      </c>
      <c r="E11" s="27" t="str">
        <f>IF(ISNA(VLOOKUP($A11,DSLOP,DS_THI!E$4,0))=FALSE,VLOOKUP($A11,DSLOP,DS_THI!E$4,0),"")</f>
        <v>Thủy</v>
      </c>
      <c r="F11" s="28" t="str">
        <f>IF(ISNA(VLOOKUP($A11,DSLOP,IN_DTK!G$5,0))=FALSE,VLOOKUP($A11,DSLOP,IN_DTK!G$5,0),"")</f>
        <v>K19MBA2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24302103362</v>
      </c>
      <c r="D12" s="26" t="str">
        <f>IF(ISNA(VLOOKUP($A12,DSLOP,DS_THI!D$4,0))=FALSE,VLOOKUP($A12,DSLOP,DS_THI!D$4,0),"")</f>
        <v>Trần Thị Ngọc</v>
      </c>
      <c r="E12" s="27" t="str">
        <f>IF(ISNA(VLOOKUP($A12,DSLOP,DS_THI!E$4,0))=FALSE,VLOOKUP($A12,DSLOP,DS_THI!E$4,0),"")</f>
        <v>Bích</v>
      </c>
      <c r="F12" s="28" t="str">
        <f>IF(ISNA(VLOOKUP($A12,DSLOP,IN_DTK!G$5,0))=FALSE,VLOOKUP($A12,DSLOP,IN_DTK!G$5,0),"")</f>
        <v>K19MBA2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24302103393</v>
      </c>
      <c r="D13" s="26" t="str">
        <f>IF(ISNA(VLOOKUP($A13,DSLOP,DS_THI!D$4,0))=FALSE,VLOOKUP($A13,DSLOP,DS_THI!D$4,0),"")</f>
        <v>Nguyễn Thị Hồng</v>
      </c>
      <c r="E13" s="27" t="str">
        <f>IF(ISNA(VLOOKUP($A13,DSLOP,DS_THI!E$4,0))=FALSE,VLOOKUP($A13,DSLOP,DS_THI!E$4,0),"")</f>
        <v>Linh</v>
      </c>
      <c r="F13" s="28" t="str">
        <f>IF(ISNA(VLOOKUP($A13,DSLOP,IN_DTK!G$5,0))=FALSE,VLOOKUP($A13,DSLOP,IN_DTK!G$5,0),"")</f>
        <v>K19MBA2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>
        <f>IF(ISNA(VLOOKUP($A41,DSLOP,DS_THI!C$4,0))=FALSE,VLOOKUP($A41,DSLOP,DS_THI!C$4,0),"")</f>
        <v>0</v>
      </c>
      <c r="D41" s="26">
        <f>IF(ISNA(VLOOKUP($A41,DSLOP,DS_THI!D$4,0))=FALSE,VLOOKUP($A41,DSLOP,DS_THI!D$4,0),"")</f>
        <v>0</v>
      </c>
      <c r="E41" s="27">
        <f>IF(ISNA(VLOOKUP($A41,DSLOP,DS_THI!E$4,0))=FALSE,VLOOKUP($A41,DSLOP,DS_THI!E$4,0),"")</f>
        <v>0</v>
      </c>
      <c r="F41" s="28">
        <f>IF(ISNA(VLOOKUP($A41,DSLOP,IN_DTK!G$5,0))=FALSE,VLOOKUP($A41,DSLOP,IN_DTK!G$5,0),"")</f>
        <v>0</v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workbookViewId="0">
      <selection sqref="A1:G142"/>
    </sheetView>
  </sheetViews>
  <sheetFormatPr defaultRowHeight="12.75"/>
  <cols>
    <col min="1" max="2" width="9.140625" style="114"/>
    <col min="3" max="3" width="12.85546875" style="115" bestFit="1" customWidth="1"/>
    <col min="4" max="4" width="85.7109375" style="116" bestFit="1" customWidth="1"/>
    <col min="5" max="5" width="6.5703125" style="114" bestFit="1" customWidth="1"/>
    <col min="6" max="6" width="6.7109375" style="114" bestFit="1" customWidth="1"/>
    <col min="7" max="7" width="10.140625" style="114" bestFit="1" customWidth="1"/>
    <col min="8" max="20" width="9.140625" style="117"/>
    <col min="21" max="16384" width="9.140625" style="113"/>
  </cols>
  <sheetData>
    <row r="1" spans="1:20" ht="25.5" customHeight="1">
      <c r="A1" s="240" t="s">
        <v>142</v>
      </c>
      <c r="B1" s="240"/>
      <c r="C1" s="240"/>
      <c r="D1" s="328" t="s">
        <v>143</v>
      </c>
      <c r="E1" s="329" t="s">
        <v>144</v>
      </c>
      <c r="F1" s="329" t="s">
        <v>145</v>
      </c>
      <c r="G1" s="329" t="s">
        <v>146</v>
      </c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</row>
    <row r="2" spans="1:20" ht="40.5">
      <c r="A2" s="241" t="s">
        <v>147</v>
      </c>
      <c r="B2" s="242" t="s">
        <v>148</v>
      </c>
      <c r="C2" s="242"/>
      <c r="D2" s="328"/>
      <c r="E2" s="329"/>
      <c r="F2" s="329"/>
      <c r="G2" s="329"/>
      <c r="H2" s="112"/>
      <c r="I2" s="112"/>
      <c r="J2" s="112"/>
      <c r="K2" s="207" t="s">
        <v>273</v>
      </c>
      <c r="L2" s="207" t="s">
        <v>274</v>
      </c>
      <c r="M2" s="112"/>
      <c r="N2" s="112"/>
      <c r="O2" s="112"/>
      <c r="P2" s="112"/>
      <c r="Q2" s="112"/>
      <c r="R2" s="112"/>
      <c r="S2" s="112"/>
      <c r="T2" s="112"/>
    </row>
    <row r="3" spans="1:20">
      <c r="A3" s="215" t="s">
        <v>171</v>
      </c>
      <c r="B3" s="215">
        <v>601</v>
      </c>
      <c r="C3" s="216" t="str">
        <f t="shared" ref="C3:C69" si="0">A3&amp;B3</f>
        <v>ACC601</v>
      </c>
      <c r="D3" s="217" t="s">
        <v>172</v>
      </c>
      <c r="E3" s="215">
        <v>3</v>
      </c>
      <c r="F3" s="215">
        <v>2</v>
      </c>
      <c r="G3" s="215">
        <v>1</v>
      </c>
      <c r="K3" s="117" t="s">
        <v>265</v>
      </c>
      <c r="L3" s="117" t="s">
        <v>266</v>
      </c>
    </row>
    <row r="4" spans="1:20">
      <c r="A4" s="215" t="s">
        <v>171</v>
      </c>
      <c r="B4" s="215">
        <v>603</v>
      </c>
      <c r="C4" s="216" t="str">
        <f t="shared" si="0"/>
        <v>ACC603</v>
      </c>
      <c r="D4" s="217" t="s">
        <v>173</v>
      </c>
      <c r="E4" s="215">
        <v>3</v>
      </c>
      <c r="F4" s="215">
        <v>2</v>
      </c>
      <c r="G4" s="215">
        <v>1</v>
      </c>
      <c r="K4" s="117" t="s">
        <v>267</v>
      </c>
      <c r="L4" s="117" t="s">
        <v>268</v>
      </c>
    </row>
    <row r="5" spans="1:20">
      <c r="A5" s="215" t="s">
        <v>171</v>
      </c>
      <c r="B5" s="215">
        <v>604</v>
      </c>
      <c r="C5" s="216" t="str">
        <f t="shared" si="0"/>
        <v>ACC604</v>
      </c>
      <c r="D5" s="217" t="s">
        <v>174</v>
      </c>
      <c r="E5" s="215">
        <v>2</v>
      </c>
      <c r="F5" s="215">
        <v>2</v>
      </c>
      <c r="G5" s="215"/>
      <c r="K5" s="117" t="s">
        <v>269</v>
      </c>
      <c r="L5" s="117" t="s">
        <v>270</v>
      </c>
    </row>
    <row r="6" spans="1:20">
      <c r="A6" s="215" t="s">
        <v>171</v>
      </c>
      <c r="B6" s="215">
        <v>605</v>
      </c>
      <c r="C6" s="216" t="str">
        <f t="shared" si="0"/>
        <v>ACC605</v>
      </c>
      <c r="D6" s="217" t="s">
        <v>216</v>
      </c>
      <c r="E6" s="215">
        <v>2</v>
      </c>
      <c r="F6" s="215">
        <v>2</v>
      </c>
      <c r="G6" s="215"/>
      <c r="K6" s="117" t="s">
        <v>271</v>
      </c>
      <c r="L6" s="117" t="s">
        <v>272</v>
      </c>
    </row>
    <row r="7" spans="1:20">
      <c r="A7" s="215" t="s">
        <v>171</v>
      </c>
      <c r="B7" s="215">
        <v>606</v>
      </c>
      <c r="C7" s="216" t="str">
        <f t="shared" si="0"/>
        <v>ACC606</v>
      </c>
      <c r="D7" s="217" t="s">
        <v>176</v>
      </c>
      <c r="E7" s="215">
        <v>3</v>
      </c>
      <c r="F7" s="215">
        <v>2</v>
      </c>
      <c r="G7" s="215">
        <v>1</v>
      </c>
      <c r="K7" s="117" t="s">
        <v>283</v>
      </c>
      <c r="L7" s="117" t="s">
        <v>268</v>
      </c>
    </row>
    <row r="8" spans="1:20">
      <c r="A8" s="215" t="s">
        <v>284</v>
      </c>
      <c r="B8" s="215">
        <v>702</v>
      </c>
      <c r="C8" s="216" t="str">
        <f t="shared" si="0"/>
        <v>AE702</v>
      </c>
      <c r="D8" s="217" t="s">
        <v>177</v>
      </c>
      <c r="E8" s="215">
        <v>2</v>
      </c>
      <c r="F8" s="215"/>
      <c r="G8" s="215"/>
      <c r="K8" s="117" t="s">
        <v>282</v>
      </c>
      <c r="L8" s="117" t="s">
        <v>270</v>
      </c>
    </row>
    <row r="9" spans="1:20">
      <c r="A9" s="215" t="s">
        <v>178</v>
      </c>
      <c r="B9" s="215">
        <v>607</v>
      </c>
      <c r="C9" s="216" t="str">
        <f t="shared" si="0"/>
        <v>AUD607</v>
      </c>
      <c r="D9" s="217" t="s">
        <v>179</v>
      </c>
      <c r="E9" s="215">
        <v>2</v>
      </c>
      <c r="F9" s="215">
        <v>2</v>
      </c>
      <c r="G9" s="215"/>
      <c r="K9" s="117" t="s">
        <v>308</v>
      </c>
      <c r="L9" s="117" t="s">
        <v>268</v>
      </c>
    </row>
    <row r="10" spans="1:20">
      <c r="A10" s="215" t="s">
        <v>178</v>
      </c>
      <c r="B10" s="215">
        <v>608</v>
      </c>
      <c r="C10" s="216" t="str">
        <f t="shared" si="0"/>
        <v>AUD608</v>
      </c>
      <c r="D10" s="217" t="s">
        <v>180</v>
      </c>
      <c r="E10" s="215">
        <v>2</v>
      </c>
      <c r="F10" s="215">
        <v>2</v>
      </c>
      <c r="G10" s="215"/>
    </row>
    <row r="11" spans="1:20">
      <c r="A11" s="215" t="s">
        <v>178</v>
      </c>
      <c r="B11" s="215">
        <v>609</v>
      </c>
      <c r="C11" s="216" t="str">
        <f t="shared" si="0"/>
        <v>AUD609</v>
      </c>
      <c r="D11" s="217" t="s">
        <v>181</v>
      </c>
      <c r="E11" s="215">
        <v>2</v>
      </c>
      <c r="F11" s="215">
        <v>2</v>
      </c>
      <c r="G11" s="215"/>
    </row>
    <row r="12" spans="1:20">
      <c r="A12" s="215" t="s">
        <v>178</v>
      </c>
      <c r="B12" s="215">
        <v>624</v>
      </c>
      <c r="C12" s="216" t="str">
        <f t="shared" si="0"/>
        <v>AUD624</v>
      </c>
      <c r="D12" s="217" t="s">
        <v>182</v>
      </c>
      <c r="E12" s="215">
        <v>3</v>
      </c>
      <c r="F12" s="215">
        <v>2</v>
      </c>
      <c r="G12" s="215">
        <v>1</v>
      </c>
    </row>
    <row r="13" spans="1:20">
      <c r="A13" s="215" t="s">
        <v>183</v>
      </c>
      <c r="B13" s="215">
        <v>684</v>
      </c>
      <c r="C13" s="216" t="str">
        <f t="shared" si="0"/>
        <v>COM684</v>
      </c>
      <c r="D13" s="217" t="s">
        <v>184</v>
      </c>
      <c r="E13" s="215">
        <v>2</v>
      </c>
      <c r="F13" s="215">
        <v>2</v>
      </c>
      <c r="G13" s="215"/>
    </row>
    <row r="14" spans="1:20">
      <c r="A14" s="215" t="s">
        <v>185</v>
      </c>
      <c r="B14" s="215">
        <v>512</v>
      </c>
      <c r="C14" s="216" t="str">
        <f t="shared" si="0"/>
        <v>CS512</v>
      </c>
      <c r="D14" s="217" t="s">
        <v>186</v>
      </c>
      <c r="E14" s="215">
        <v>3</v>
      </c>
      <c r="F14" s="215">
        <v>2</v>
      </c>
      <c r="G14" s="215">
        <v>1</v>
      </c>
    </row>
    <row r="15" spans="1:20">
      <c r="A15" s="218" t="s">
        <v>185</v>
      </c>
      <c r="B15" s="218">
        <v>609</v>
      </c>
      <c r="C15" s="219" t="str">
        <f t="shared" si="0"/>
        <v>CS609</v>
      </c>
      <c r="D15" s="220" t="s">
        <v>187</v>
      </c>
      <c r="E15" s="218">
        <v>2</v>
      </c>
      <c r="F15" s="218"/>
      <c r="G15" s="218"/>
    </row>
    <row r="16" spans="1:20">
      <c r="A16" s="215" t="s">
        <v>185</v>
      </c>
      <c r="B16" s="215">
        <v>607</v>
      </c>
      <c r="C16" s="216" t="str">
        <f t="shared" si="0"/>
        <v>CS607</v>
      </c>
      <c r="D16" s="217" t="s">
        <v>188</v>
      </c>
      <c r="E16" s="215">
        <v>2</v>
      </c>
      <c r="F16" s="215"/>
      <c r="G16" s="215"/>
    </row>
    <row r="17" spans="1:7">
      <c r="A17" s="215" t="s">
        <v>185</v>
      </c>
      <c r="B17" s="215">
        <v>608</v>
      </c>
      <c r="C17" s="216" t="str">
        <f t="shared" si="0"/>
        <v>CS608</v>
      </c>
      <c r="D17" s="217" t="s">
        <v>189</v>
      </c>
      <c r="E17" s="215">
        <v>2</v>
      </c>
      <c r="F17" s="215"/>
      <c r="G17" s="215"/>
    </row>
    <row r="18" spans="1:7">
      <c r="A18" s="215" t="s">
        <v>185</v>
      </c>
      <c r="B18" s="215">
        <v>616</v>
      </c>
      <c r="C18" s="216" t="str">
        <f t="shared" si="0"/>
        <v>CS616</v>
      </c>
      <c r="D18" s="217" t="s">
        <v>190</v>
      </c>
      <c r="E18" s="215">
        <v>2</v>
      </c>
      <c r="F18" s="215"/>
      <c r="G18" s="215"/>
    </row>
    <row r="19" spans="1:7">
      <c r="A19" s="215" t="s">
        <v>185</v>
      </c>
      <c r="B19" s="215">
        <v>662</v>
      </c>
      <c r="C19" s="216" t="str">
        <f t="shared" si="0"/>
        <v>CS662</v>
      </c>
      <c r="D19" s="217" t="s">
        <v>191</v>
      </c>
      <c r="E19" s="215">
        <v>2</v>
      </c>
      <c r="F19" s="215"/>
      <c r="G19" s="215"/>
    </row>
    <row r="20" spans="1:7">
      <c r="A20" s="215" t="s">
        <v>185</v>
      </c>
      <c r="B20" s="215">
        <v>676</v>
      </c>
      <c r="C20" s="216" t="str">
        <f t="shared" si="0"/>
        <v>CS676</v>
      </c>
      <c r="D20" s="217" t="s">
        <v>192</v>
      </c>
      <c r="E20" s="215">
        <v>3</v>
      </c>
      <c r="F20" s="215">
        <v>2</v>
      </c>
      <c r="G20" s="215">
        <v>1</v>
      </c>
    </row>
    <row r="21" spans="1:7">
      <c r="A21" s="215" t="s">
        <v>185</v>
      </c>
      <c r="B21" s="215">
        <v>702</v>
      </c>
      <c r="C21" s="216" t="str">
        <f t="shared" si="0"/>
        <v>CS702</v>
      </c>
      <c r="D21" s="217" t="s">
        <v>193</v>
      </c>
      <c r="E21" s="215">
        <v>3</v>
      </c>
      <c r="F21" s="215">
        <v>2</v>
      </c>
      <c r="G21" s="215">
        <v>1</v>
      </c>
    </row>
    <row r="22" spans="1:7">
      <c r="A22" s="215" t="s">
        <v>185</v>
      </c>
      <c r="B22" s="215">
        <v>703</v>
      </c>
      <c r="C22" s="216" t="str">
        <f t="shared" si="0"/>
        <v>CS703</v>
      </c>
      <c r="D22" s="217" t="s">
        <v>194</v>
      </c>
      <c r="E22" s="215">
        <v>2</v>
      </c>
      <c r="F22" s="215"/>
      <c r="G22" s="215"/>
    </row>
    <row r="23" spans="1:7">
      <c r="A23" s="215" t="s">
        <v>185</v>
      </c>
      <c r="B23" s="215">
        <v>705</v>
      </c>
      <c r="C23" s="216" t="str">
        <f t="shared" si="0"/>
        <v>CS705</v>
      </c>
      <c r="D23" s="217" t="s">
        <v>195</v>
      </c>
      <c r="E23" s="215">
        <v>2</v>
      </c>
      <c r="F23" s="215"/>
      <c r="G23" s="215"/>
    </row>
    <row r="24" spans="1:7">
      <c r="A24" s="215" t="s">
        <v>185</v>
      </c>
      <c r="B24" s="215">
        <v>709</v>
      </c>
      <c r="C24" s="216" t="str">
        <f t="shared" si="0"/>
        <v>CS709</v>
      </c>
      <c r="D24" s="217" t="s">
        <v>196</v>
      </c>
      <c r="E24" s="215">
        <v>2</v>
      </c>
      <c r="F24" s="215"/>
      <c r="G24" s="215"/>
    </row>
    <row r="25" spans="1:7">
      <c r="A25" s="215" t="s">
        <v>185</v>
      </c>
      <c r="B25" s="215">
        <v>720</v>
      </c>
      <c r="C25" s="216" t="str">
        <f t="shared" si="0"/>
        <v>CS720</v>
      </c>
      <c r="D25" s="217" t="s">
        <v>197</v>
      </c>
      <c r="E25" s="215">
        <v>3</v>
      </c>
      <c r="F25" s="215">
        <v>2</v>
      </c>
      <c r="G25" s="215">
        <v>1</v>
      </c>
    </row>
    <row r="26" spans="1:7">
      <c r="A26" s="215" t="s">
        <v>185</v>
      </c>
      <c r="B26" s="215">
        <v>753</v>
      </c>
      <c r="C26" s="216" t="str">
        <f t="shared" si="0"/>
        <v>CS753</v>
      </c>
      <c r="D26" s="217" t="s">
        <v>198</v>
      </c>
      <c r="E26" s="215">
        <v>2</v>
      </c>
      <c r="F26" s="215"/>
      <c r="G26" s="215"/>
    </row>
    <row r="27" spans="1:7">
      <c r="A27" s="215" t="s">
        <v>199</v>
      </c>
      <c r="B27" s="215">
        <v>602</v>
      </c>
      <c r="C27" s="216" t="str">
        <f t="shared" si="0"/>
        <v>ECO602</v>
      </c>
      <c r="D27" s="217" t="s">
        <v>200</v>
      </c>
      <c r="E27" s="215">
        <v>3</v>
      </c>
      <c r="F27" s="215">
        <v>2</v>
      </c>
      <c r="G27" s="215">
        <v>1</v>
      </c>
    </row>
    <row r="28" spans="1:7">
      <c r="A28" s="215" t="s">
        <v>199</v>
      </c>
      <c r="B28" s="215">
        <v>614</v>
      </c>
      <c r="C28" s="216" t="str">
        <f t="shared" si="0"/>
        <v>ECO614</v>
      </c>
      <c r="D28" s="217" t="s">
        <v>201</v>
      </c>
      <c r="E28" s="215">
        <v>3</v>
      </c>
      <c r="F28" s="215">
        <v>2</v>
      </c>
      <c r="G28" s="215">
        <v>1</v>
      </c>
    </row>
    <row r="29" spans="1:7">
      <c r="A29" s="215" t="s">
        <v>199</v>
      </c>
      <c r="B29" s="215">
        <v>651</v>
      </c>
      <c r="C29" s="216" t="str">
        <f t="shared" si="0"/>
        <v>ECO651</v>
      </c>
      <c r="D29" s="217" t="s">
        <v>202</v>
      </c>
      <c r="E29" s="215">
        <v>2</v>
      </c>
      <c r="F29" s="215"/>
      <c r="G29" s="215"/>
    </row>
    <row r="30" spans="1:7">
      <c r="A30" s="215" t="s">
        <v>285</v>
      </c>
      <c r="B30" s="215">
        <v>601</v>
      </c>
      <c r="C30" s="216" t="str">
        <f t="shared" si="0"/>
        <v>ENG601</v>
      </c>
      <c r="D30" s="217" t="s">
        <v>203</v>
      </c>
      <c r="E30" s="215">
        <v>3</v>
      </c>
      <c r="F30" s="215">
        <v>3</v>
      </c>
      <c r="G30" s="215"/>
    </row>
    <row r="31" spans="1:7">
      <c r="A31" s="215" t="s">
        <v>285</v>
      </c>
      <c r="B31" s="215">
        <v>602</v>
      </c>
      <c r="C31" s="216" t="str">
        <f t="shared" si="0"/>
        <v>ENG602</v>
      </c>
      <c r="D31" s="217" t="s">
        <v>204</v>
      </c>
      <c r="E31" s="215">
        <v>3</v>
      </c>
      <c r="F31" s="215">
        <v>3</v>
      </c>
      <c r="G31" s="215"/>
    </row>
    <row r="32" spans="1:7">
      <c r="A32" s="215" t="s">
        <v>285</v>
      </c>
      <c r="B32" s="215">
        <v>701</v>
      </c>
      <c r="C32" s="216" t="str">
        <f t="shared" si="0"/>
        <v>ENG701</v>
      </c>
      <c r="D32" s="217" t="s">
        <v>286</v>
      </c>
      <c r="E32" s="215">
        <v>3</v>
      </c>
      <c r="F32" s="215">
        <v>3</v>
      </c>
      <c r="G32" s="215"/>
    </row>
    <row r="33" spans="1:7">
      <c r="A33" s="215" t="s">
        <v>205</v>
      </c>
      <c r="B33" s="215">
        <v>701</v>
      </c>
      <c r="C33" s="216" t="str">
        <f t="shared" si="0"/>
        <v>ERP701</v>
      </c>
      <c r="D33" s="217" t="s">
        <v>206</v>
      </c>
      <c r="E33" s="215">
        <v>2</v>
      </c>
      <c r="F33" s="215"/>
      <c r="G33" s="215"/>
    </row>
    <row r="34" spans="1:7">
      <c r="A34" s="215" t="s">
        <v>207</v>
      </c>
      <c r="B34" s="215">
        <v>601</v>
      </c>
      <c r="C34" s="216" t="str">
        <f t="shared" si="0"/>
        <v>FIN601</v>
      </c>
      <c r="D34" s="217" t="s">
        <v>208</v>
      </c>
      <c r="E34" s="215">
        <v>3</v>
      </c>
      <c r="F34" s="215">
        <v>2</v>
      </c>
      <c r="G34" s="215"/>
    </row>
    <row r="35" spans="1:7">
      <c r="A35" s="215" t="s">
        <v>207</v>
      </c>
      <c r="B35" s="215">
        <v>615</v>
      </c>
      <c r="C35" s="216" t="str">
        <f t="shared" si="0"/>
        <v>FIN615</v>
      </c>
      <c r="D35" s="217" t="s">
        <v>209</v>
      </c>
      <c r="E35" s="215">
        <v>2</v>
      </c>
      <c r="F35" s="215">
        <v>2</v>
      </c>
      <c r="G35" s="215"/>
    </row>
    <row r="36" spans="1:7">
      <c r="A36" s="215" t="s">
        <v>207</v>
      </c>
      <c r="B36" s="215">
        <v>701</v>
      </c>
      <c r="C36" s="216" t="str">
        <f t="shared" si="0"/>
        <v>FIN701</v>
      </c>
      <c r="D36" s="217" t="s">
        <v>210</v>
      </c>
      <c r="E36" s="215">
        <v>2</v>
      </c>
      <c r="F36" s="215"/>
      <c r="G36" s="215"/>
    </row>
    <row r="37" spans="1:7">
      <c r="A37" s="215" t="s">
        <v>207</v>
      </c>
      <c r="B37" s="215">
        <v>702</v>
      </c>
      <c r="C37" s="216" t="str">
        <f t="shared" si="0"/>
        <v>FIN702</v>
      </c>
      <c r="D37" s="217" t="s">
        <v>211</v>
      </c>
      <c r="E37" s="215">
        <v>2</v>
      </c>
      <c r="F37" s="215">
        <v>2</v>
      </c>
      <c r="G37" s="215"/>
    </row>
    <row r="38" spans="1:7">
      <c r="A38" s="215" t="s">
        <v>207</v>
      </c>
      <c r="B38" s="215">
        <v>702</v>
      </c>
      <c r="C38" s="216" t="str">
        <f t="shared" si="0"/>
        <v>FIN702</v>
      </c>
      <c r="D38" s="217" t="s">
        <v>212</v>
      </c>
      <c r="E38" s="215">
        <v>2</v>
      </c>
      <c r="F38" s="215"/>
      <c r="G38" s="215"/>
    </row>
    <row r="39" spans="1:7">
      <c r="A39" s="215" t="s">
        <v>207</v>
      </c>
      <c r="B39" s="215">
        <v>731</v>
      </c>
      <c r="C39" s="216" t="str">
        <f t="shared" si="0"/>
        <v>FIN731</v>
      </c>
      <c r="D39" s="217" t="s">
        <v>213</v>
      </c>
      <c r="E39" s="215">
        <v>2</v>
      </c>
      <c r="F39" s="215">
        <v>2</v>
      </c>
      <c r="G39" s="215"/>
    </row>
    <row r="40" spans="1:7">
      <c r="A40" s="215" t="s">
        <v>287</v>
      </c>
      <c r="B40" s="215">
        <v>702</v>
      </c>
      <c r="C40" s="216" t="str">
        <f t="shared" si="0"/>
        <v>FS702</v>
      </c>
      <c r="D40" s="217" t="s">
        <v>214</v>
      </c>
      <c r="E40" s="215">
        <v>2</v>
      </c>
      <c r="F40" s="215"/>
      <c r="G40" s="215"/>
    </row>
    <row r="41" spans="1:7">
      <c r="A41" s="215" t="s">
        <v>288</v>
      </c>
      <c r="B41" s="215">
        <v>601</v>
      </c>
      <c r="C41" s="216" t="str">
        <f t="shared" si="0"/>
        <v>HRM601</v>
      </c>
      <c r="D41" s="217" t="s">
        <v>215</v>
      </c>
      <c r="E41" s="215">
        <v>2</v>
      </c>
      <c r="F41" s="215"/>
      <c r="G41" s="215"/>
    </row>
    <row r="42" spans="1:7">
      <c r="A42" s="215" t="s">
        <v>289</v>
      </c>
      <c r="B42" s="215">
        <v>701</v>
      </c>
      <c r="C42" s="216" t="str">
        <f t="shared" si="0"/>
        <v>INA701</v>
      </c>
      <c r="D42" s="217" t="s">
        <v>216</v>
      </c>
      <c r="E42" s="215">
        <v>3</v>
      </c>
      <c r="F42" s="215">
        <v>2</v>
      </c>
      <c r="G42" s="215">
        <v>1</v>
      </c>
    </row>
    <row r="43" spans="1:7">
      <c r="A43" s="215" t="s">
        <v>217</v>
      </c>
      <c r="B43" s="215">
        <v>609</v>
      </c>
      <c r="C43" s="216" t="str">
        <f t="shared" si="0"/>
        <v>IS609</v>
      </c>
      <c r="D43" s="217" t="s">
        <v>218</v>
      </c>
      <c r="E43" s="215">
        <v>2</v>
      </c>
      <c r="F43" s="215"/>
      <c r="G43" s="215"/>
    </row>
    <row r="44" spans="1:7">
      <c r="A44" s="215" t="s">
        <v>217</v>
      </c>
      <c r="B44" s="215">
        <v>632</v>
      </c>
      <c r="C44" s="216" t="str">
        <f t="shared" si="0"/>
        <v>IS632</v>
      </c>
      <c r="D44" s="217" t="s">
        <v>219</v>
      </c>
      <c r="E44" s="215">
        <v>2</v>
      </c>
      <c r="F44" s="215"/>
      <c r="G44" s="215"/>
    </row>
    <row r="45" spans="1:7">
      <c r="A45" s="215" t="s">
        <v>217</v>
      </c>
      <c r="B45" s="215">
        <v>651</v>
      </c>
      <c r="C45" s="216" t="str">
        <f t="shared" si="0"/>
        <v>IS651</v>
      </c>
      <c r="D45" s="217" t="s">
        <v>220</v>
      </c>
      <c r="E45" s="215">
        <v>2</v>
      </c>
      <c r="F45" s="215"/>
      <c r="G45" s="215"/>
    </row>
    <row r="46" spans="1:7">
      <c r="A46" s="215" t="s">
        <v>217</v>
      </c>
      <c r="B46" s="215">
        <v>651</v>
      </c>
      <c r="C46" s="216" t="str">
        <f t="shared" si="0"/>
        <v>IS651</v>
      </c>
      <c r="D46" s="217" t="s">
        <v>221</v>
      </c>
      <c r="E46" s="215">
        <v>2</v>
      </c>
      <c r="F46" s="215"/>
      <c r="G46" s="215"/>
    </row>
    <row r="47" spans="1:7">
      <c r="A47" s="215" t="s">
        <v>217</v>
      </c>
      <c r="B47" s="215">
        <v>681</v>
      </c>
      <c r="C47" s="216" t="str">
        <f t="shared" si="0"/>
        <v>IS681</v>
      </c>
      <c r="D47" s="217" t="s">
        <v>222</v>
      </c>
      <c r="E47" s="215">
        <v>2</v>
      </c>
      <c r="F47" s="215"/>
      <c r="G47" s="215"/>
    </row>
    <row r="48" spans="1:7">
      <c r="A48" s="215" t="s">
        <v>217</v>
      </c>
      <c r="B48" s="215">
        <v>701</v>
      </c>
      <c r="C48" s="216" t="str">
        <f t="shared" si="0"/>
        <v>IS701</v>
      </c>
      <c r="D48" s="217" t="s">
        <v>223</v>
      </c>
      <c r="E48" s="215">
        <v>3</v>
      </c>
      <c r="F48" s="215">
        <v>2</v>
      </c>
      <c r="G48" s="215">
        <v>1</v>
      </c>
    </row>
    <row r="49" spans="1:7">
      <c r="A49" s="215" t="s">
        <v>217</v>
      </c>
      <c r="B49" s="215">
        <v>702</v>
      </c>
      <c r="C49" s="216" t="str">
        <f t="shared" si="0"/>
        <v>IS702</v>
      </c>
      <c r="D49" s="217" t="s">
        <v>224</v>
      </c>
      <c r="E49" s="215">
        <v>2</v>
      </c>
      <c r="F49" s="215"/>
      <c r="G49" s="215"/>
    </row>
    <row r="50" spans="1:7">
      <c r="A50" s="215" t="s">
        <v>217</v>
      </c>
      <c r="B50" s="215">
        <v>722</v>
      </c>
      <c r="C50" s="216" t="str">
        <f t="shared" si="0"/>
        <v>IS722</v>
      </c>
      <c r="D50" s="217" t="s">
        <v>225</v>
      </c>
      <c r="E50" s="215">
        <v>3</v>
      </c>
      <c r="F50" s="215">
        <v>2</v>
      </c>
      <c r="G50" s="215">
        <v>1</v>
      </c>
    </row>
    <row r="51" spans="1:7">
      <c r="A51" s="215" t="s">
        <v>290</v>
      </c>
      <c r="B51" s="215">
        <v>612</v>
      </c>
      <c r="C51" s="216" t="str">
        <f t="shared" si="0"/>
        <v>LAW612</v>
      </c>
      <c r="D51" s="217" t="s">
        <v>226</v>
      </c>
      <c r="E51" s="215">
        <v>2</v>
      </c>
      <c r="F51" s="215">
        <v>2</v>
      </c>
      <c r="G51" s="215"/>
    </row>
    <row r="52" spans="1:7">
      <c r="A52" s="215" t="s">
        <v>227</v>
      </c>
      <c r="B52" s="215">
        <v>601</v>
      </c>
      <c r="C52" s="216" t="str">
        <f t="shared" si="0"/>
        <v>MGO601</v>
      </c>
      <c r="D52" s="217" t="s">
        <v>309</v>
      </c>
      <c r="E52" s="215">
        <v>3</v>
      </c>
      <c r="F52" s="215">
        <v>2</v>
      </c>
      <c r="G52" s="215">
        <v>1</v>
      </c>
    </row>
    <row r="53" spans="1:7">
      <c r="A53" s="215" t="s">
        <v>291</v>
      </c>
      <c r="B53" s="215">
        <v>601</v>
      </c>
      <c r="C53" s="216" t="str">
        <f t="shared" si="0"/>
        <v>MGT601</v>
      </c>
      <c r="D53" s="217" t="s">
        <v>228</v>
      </c>
      <c r="E53" s="215">
        <v>2</v>
      </c>
      <c r="F53" s="215">
        <v>2</v>
      </c>
      <c r="G53" s="215"/>
    </row>
    <row r="54" spans="1:7">
      <c r="A54" s="215" t="s">
        <v>291</v>
      </c>
      <c r="B54" s="215">
        <v>703</v>
      </c>
      <c r="C54" s="216" t="str">
        <f t="shared" si="0"/>
        <v>MGT703</v>
      </c>
      <c r="D54" s="217" t="s">
        <v>229</v>
      </c>
      <c r="E54" s="215">
        <v>3</v>
      </c>
      <c r="F54" s="215">
        <v>2</v>
      </c>
      <c r="G54" s="215">
        <v>1</v>
      </c>
    </row>
    <row r="55" spans="1:7">
      <c r="A55" s="215" t="s">
        <v>230</v>
      </c>
      <c r="B55" s="215">
        <v>651</v>
      </c>
      <c r="C55" s="216" t="str">
        <f t="shared" si="0"/>
        <v>MKT651</v>
      </c>
      <c r="D55" s="217" t="s">
        <v>310</v>
      </c>
      <c r="E55" s="215">
        <v>3</v>
      </c>
      <c r="F55" s="215">
        <v>2</v>
      </c>
      <c r="G55" s="215">
        <v>1</v>
      </c>
    </row>
    <row r="56" spans="1:7">
      <c r="A56" s="215" t="s">
        <v>149</v>
      </c>
      <c r="B56" s="215">
        <v>554</v>
      </c>
      <c r="C56" s="216" t="str">
        <f t="shared" si="0"/>
        <v>MTH554</v>
      </c>
      <c r="D56" s="217" t="s">
        <v>232</v>
      </c>
      <c r="E56" s="215">
        <v>2</v>
      </c>
      <c r="F56" s="215"/>
      <c r="G56" s="215"/>
    </row>
    <row r="57" spans="1:7">
      <c r="A57" s="215" t="s">
        <v>233</v>
      </c>
      <c r="B57" s="215">
        <v>703</v>
      </c>
      <c r="C57" s="216" t="str">
        <f t="shared" si="0"/>
        <v>OB703</v>
      </c>
      <c r="D57" s="217" t="s">
        <v>234</v>
      </c>
      <c r="E57" s="215">
        <v>2</v>
      </c>
      <c r="F57" s="215"/>
      <c r="G57" s="215"/>
    </row>
    <row r="58" spans="1:7">
      <c r="A58" s="215" t="s">
        <v>292</v>
      </c>
      <c r="B58" s="215">
        <v>500</v>
      </c>
      <c r="C58" s="216" t="str">
        <f t="shared" si="0"/>
        <v>PHI500</v>
      </c>
      <c r="D58" s="217" t="s">
        <v>235</v>
      </c>
      <c r="E58" s="215">
        <v>4</v>
      </c>
      <c r="F58" s="215">
        <v>2</v>
      </c>
      <c r="G58" s="215"/>
    </row>
    <row r="59" spans="1:7">
      <c r="A59" s="215" t="s">
        <v>292</v>
      </c>
      <c r="B59" s="215">
        <v>600</v>
      </c>
      <c r="C59" s="216" t="str">
        <f t="shared" si="0"/>
        <v>PHI600</v>
      </c>
      <c r="D59" s="217" t="s">
        <v>236</v>
      </c>
      <c r="E59" s="215">
        <v>2</v>
      </c>
      <c r="F59" s="215">
        <v>2</v>
      </c>
      <c r="G59" s="215"/>
    </row>
    <row r="60" spans="1:7">
      <c r="A60" s="215" t="s">
        <v>293</v>
      </c>
      <c r="B60" s="215">
        <v>701</v>
      </c>
      <c r="C60" s="216" t="str">
        <f t="shared" si="0"/>
        <v>RIM701</v>
      </c>
      <c r="D60" s="217" t="s">
        <v>237</v>
      </c>
      <c r="E60" s="215">
        <v>2</v>
      </c>
      <c r="F60" s="215"/>
      <c r="G60" s="215"/>
    </row>
    <row r="61" spans="1:7">
      <c r="A61" s="215" t="s">
        <v>238</v>
      </c>
      <c r="B61" s="215">
        <v>701</v>
      </c>
      <c r="C61" s="216" t="str">
        <f t="shared" si="0"/>
        <v>SE701</v>
      </c>
      <c r="D61" s="217" t="s">
        <v>239</v>
      </c>
      <c r="E61" s="215">
        <v>2</v>
      </c>
      <c r="F61" s="215"/>
      <c r="G61" s="215"/>
    </row>
    <row r="62" spans="1:7">
      <c r="A62" s="215" t="s">
        <v>238</v>
      </c>
      <c r="B62" s="215">
        <v>703</v>
      </c>
      <c r="C62" s="216" t="str">
        <f t="shared" si="0"/>
        <v>SE703</v>
      </c>
      <c r="D62" s="217" t="s">
        <v>240</v>
      </c>
      <c r="E62" s="215">
        <v>2</v>
      </c>
      <c r="F62" s="215"/>
      <c r="G62" s="215"/>
    </row>
    <row r="63" spans="1:7">
      <c r="A63" s="215" t="s">
        <v>241</v>
      </c>
      <c r="B63" s="215">
        <v>702</v>
      </c>
      <c r="C63" s="216" t="str">
        <f t="shared" si="0"/>
        <v>SM702</v>
      </c>
      <c r="D63" s="217" t="s">
        <v>295</v>
      </c>
      <c r="E63" s="215">
        <v>2</v>
      </c>
      <c r="F63" s="215">
        <v>2</v>
      </c>
      <c r="G63" s="215"/>
    </row>
    <row r="64" spans="1:7">
      <c r="A64" s="215" t="s">
        <v>150</v>
      </c>
      <c r="B64" s="215">
        <v>571</v>
      </c>
      <c r="C64" s="216" t="str">
        <f t="shared" si="0"/>
        <v>STA571</v>
      </c>
      <c r="D64" s="217" t="s">
        <v>242</v>
      </c>
      <c r="E64" s="215">
        <v>2</v>
      </c>
      <c r="F64" s="215">
        <v>2</v>
      </c>
      <c r="G64" s="215"/>
    </row>
    <row r="65" spans="1:7">
      <c r="A65" s="215" t="s">
        <v>150</v>
      </c>
      <c r="B65" s="215">
        <v>606</v>
      </c>
      <c r="C65" s="216" t="str">
        <f t="shared" si="0"/>
        <v>STA606</v>
      </c>
      <c r="D65" s="217" t="s">
        <v>243</v>
      </c>
      <c r="E65" s="215">
        <v>2</v>
      </c>
      <c r="F65" s="215">
        <v>2</v>
      </c>
      <c r="G65" s="215"/>
    </row>
    <row r="66" spans="1:7">
      <c r="A66" s="215" t="s">
        <v>199</v>
      </c>
      <c r="B66" s="215">
        <v>607</v>
      </c>
      <c r="C66" s="216" t="str">
        <f t="shared" si="0"/>
        <v>ECO607</v>
      </c>
      <c r="D66" s="217" t="s">
        <v>201</v>
      </c>
      <c r="E66" s="215">
        <v>3</v>
      </c>
      <c r="F66" s="215">
        <v>2</v>
      </c>
      <c r="G66" s="215">
        <v>1</v>
      </c>
    </row>
    <row r="67" spans="1:7">
      <c r="A67" s="215" t="s">
        <v>207</v>
      </c>
      <c r="B67" s="215">
        <v>703</v>
      </c>
      <c r="C67" s="216" t="str">
        <f t="shared" si="0"/>
        <v>FIN703</v>
      </c>
      <c r="D67" s="217" t="s">
        <v>214</v>
      </c>
      <c r="E67" s="215">
        <v>3</v>
      </c>
      <c r="F67" s="215">
        <v>2</v>
      </c>
      <c r="G67" s="215">
        <v>1</v>
      </c>
    </row>
    <row r="68" spans="1:7">
      <c r="A68" s="215" t="s">
        <v>217</v>
      </c>
      <c r="B68" s="215">
        <v>652</v>
      </c>
      <c r="C68" s="216" t="str">
        <f t="shared" si="0"/>
        <v>IS652</v>
      </c>
      <c r="D68" s="217" t="s">
        <v>220</v>
      </c>
      <c r="E68" s="215">
        <v>3</v>
      </c>
      <c r="F68" s="215">
        <v>2</v>
      </c>
      <c r="G68" s="215">
        <v>1</v>
      </c>
    </row>
    <row r="69" spans="1:7">
      <c r="A69" s="215" t="s">
        <v>207</v>
      </c>
      <c r="B69" s="215">
        <v>702</v>
      </c>
      <c r="C69" s="216" t="str">
        <f t="shared" si="0"/>
        <v>FIN702</v>
      </c>
      <c r="D69" s="217" t="s">
        <v>211</v>
      </c>
      <c r="E69" s="215">
        <v>3</v>
      </c>
      <c r="F69" s="215">
        <v>2</v>
      </c>
      <c r="G69" s="215">
        <v>1</v>
      </c>
    </row>
    <row r="70" spans="1:7">
      <c r="A70" s="215" t="s">
        <v>171</v>
      </c>
      <c r="B70" s="215">
        <v>605</v>
      </c>
      <c r="C70" s="216" t="str">
        <f>A70&amp;B70</f>
        <v>ACC605</v>
      </c>
      <c r="D70" s="217" t="s">
        <v>216</v>
      </c>
      <c r="E70" s="215">
        <v>2</v>
      </c>
      <c r="F70" s="215">
        <v>2</v>
      </c>
      <c r="G70" s="215"/>
    </row>
    <row r="71" spans="1:7">
      <c r="A71" s="215" t="s">
        <v>292</v>
      </c>
      <c r="B71" s="215">
        <v>500</v>
      </c>
      <c r="C71" s="216" t="str">
        <f>A71&amp;"-A"&amp;B71</f>
        <v>PHI-A500</v>
      </c>
      <c r="D71" s="217" t="s">
        <v>235</v>
      </c>
      <c r="E71" s="215">
        <v>4</v>
      </c>
      <c r="F71" s="215"/>
      <c r="G71" s="215"/>
    </row>
    <row r="72" spans="1:7">
      <c r="A72" s="215" t="s">
        <v>285</v>
      </c>
      <c r="B72" s="215">
        <v>601</v>
      </c>
      <c r="C72" s="216" t="str">
        <f t="shared" ref="C72:C106" si="1">A72&amp;"-A"&amp;B72</f>
        <v>ENG-A601</v>
      </c>
      <c r="D72" s="217" t="s">
        <v>203</v>
      </c>
      <c r="E72" s="215">
        <v>3</v>
      </c>
      <c r="F72" s="215"/>
      <c r="G72" s="215"/>
    </row>
    <row r="73" spans="1:7">
      <c r="A73" s="215" t="s">
        <v>285</v>
      </c>
      <c r="B73" s="215">
        <v>602</v>
      </c>
      <c r="C73" s="216" t="str">
        <f t="shared" si="1"/>
        <v>ENG-A602</v>
      </c>
      <c r="D73" s="217" t="s">
        <v>204</v>
      </c>
      <c r="E73" s="215">
        <v>3</v>
      </c>
      <c r="F73" s="215"/>
      <c r="G73" s="215"/>
    </row>
    <row r="74" spans="1:7">
      <c r="A74" s="215" t="s">
        <v>292</v>
      </c>
      <c r="B74" s="215">
        <v>600</v>
      </c>
      <c r="C74" s="216" t="str">
        <f t="shared" si="1"/>
        <v>PHI-A600</v>
      </c>
      <c r="D74" s="217" t="s">
        <v>236</v>
      </c>
      <c r="E74" s="215">
        <v>2</v>
      </c>
      <c r="F74" s="215"/>
      <c r="G74" s="215"/>
    </row>
    <row r="75" spans="1:7">
      <c r="A75" s="215" t="s">
        <v>199</v>
      </c>
      <c r="B75" s="215">
        <v>602</v>
      </c>
      <c r="C75" s="216" t="str">
        <f t="shared" si="1"/>
        <v>ECO-A602</v>
      </c>
      <c r="D75" s="217" t="s">
        <v>200</v>
      </c>
      <c r="E75" s="215">
        <v>3</v>
      </c>
      <c r="F75" s="215"/>
      <c r="G75" s="215"/>
    </row>
    <row r="76" spans="1:7">
      <c r="A76" s="215" t="s">
        <v>199</v>
      </c>
      <c r="B76" s="215">
        <v>651</v>
      </c>
      <c r="C76" s="216" t="str">
        <f t="shared" si="1"/>
        <v>ECO-A651</v>
      </c>
      <c r="D76" s="217" t="s">
        <v>202</v>
      </c>
      <c r="E76" s="215">
        <v>3</v>
      </c>
      <c r="F76" s="215"/>
      <c r="G76" s="215"/>
    </row>
    <row r="77" spans="1:7">
      <c r="A77" s="215" t="s">
        <v>291</v>
      </c>
      <c r="B77" s="215">
        <v>601</v>
      </c>
      <c r="C77" s="216" t="str">
        <f t="shared" si="1"/>
        <v>MGT-A601</v>
      </c>
      <c r="D77" s="217" t="s">
        <v>228</v>
      </c>
      <c r="E77" s="215">
        <v>3</v>
      </c>
      <c r="F77" s="215"/>
      <c r="G77" s="215"/>
    </row>
    <row r="78" spans="1:7">
      <c r="A78" s="215" t="s">
        <v>171</v>
      </c>
      <c r="B78" s="215">
        <v>606</v>
      </c>
      <c r="C78" s="216" t="str">
        <f t="shared" si="1"/>
        <v>ACC-A606</v>
      </c>
      <c r="D78" s="217" t="s">
        <v>176</v>
      </c>
      <c r="E78" s="215">
        <v>3</v>
      </c>
      <c r="F78" s="215"/>
      <c r="G78" s="215"/>
    </row>
    <row r="79" spans="1:7">
      <c r="A79" s="215" t="s">
        <v>171</v>
      </c>
      <c r="B79" s="215">
        <v>603</v>
      </c>
      <c r="C79" s="216" t="str">
        <f t="shared" si="1"/>
        <v>ACC-A603</v>
      </c>
      <c r="D79" s="217" t="s">
        <v>173</v>
      </c>
      <c r="E79" s="215">
        <v>3</v>
      </c>
      <c r="F79" s="215"/>
      <c r="G79" s="215"/>
    </row>
    <row r="80" spans="1:7">
      <c r="A80" s="215" t="s">
        <v>171</v>
      </c>
      <c r="B80" s="215">
        <v>601</v>
      </c>
      <c r="C80" s="216" t="str">
        <f t="shared" si="1"/>
        <v>ACC-A601</v>
      </c>
      <c r="D80" s="217" t="s">
        <v>172</v>
      </c>
      <c r="E80" s="215">
        <v>3</v>
      </c>
      <c r="F80" s="215"/>
      <c r="G80" s="215"/>
    </row>
    <row r="81" spans="1:7">
      <c r="A81" s="215" t="s">
        <v>178</v>
      </c>
      <c r="B81" s="215">
        <v>624</v>
      </c>
      <c r="C81" s="216" t="str">
        <f t="shared" si="1"/>
        <v>AUD-A624</v>
      </c>
      <c r="D81" s="217" t="s">
        <v>182</v>
      </c>
      <c r="E81" s="215">
        <v>3</v>
      </c>
      <c r="F81" s="215"/>
      <c r="G81" s="215"/>
    </row>
    <row r="82" spans="1:7">
      <c r="A82" s="215" t="s">
        <v>171</v>
      </c>
      <c r="B82" s="215">
        <v>604</v>
      </c>
      <c r="C82" s="216" t="str">
        <f t="shared" si="1"/>
        <v>ACC-A604</v>
      </c>
      <c r="D82" s="217" t="s">
        <v>174</v>
      </c>
      <c r="E82" s="215">
        <v>3</v>
      </c>
      <c r="F82" s="215"/>
      <c r="G82" s="215"/>
    </row>
    <row r="83" spans="1:7">
      <c r="A83" s="215" t="s">
        <v>289</v>
      </c>
      <c r="B83" s="215">
        <v>701</v>
      </c>
      <c r="C83" s="216" t="str">
        <f t="shared" si="1"/>
        <v>INA-A701</v>
      </c>
      <c r="D83" s="217" t="s">
        <v>216</v>
      </c>
      <c r="E83" s="215">
        <v>3</v>
      </c>
      <c r="F83" s="215"/>
      <c r="G83" s="215"/>
    </row>
    <row r="84" spans="1:7">
      <c r="A84" s="215" t="s">
        <v>171</v>
      </c>
      <c r="B84" s="215">
        <v>602</v>
      </c>
      <c r="C84" s="216" t="str">
        <f t="shared" si="1"/>
        <v>ACC-A602</v>
      </c>
      <c r="D84" s="217" t="s">
        <v>175</v>
      </c>
      <c r="E84" s="215">
        <v>3</v>
      </c>
      <c r="F84" s="215"/>
      <c r="G84" s="215"/>
    </row>
    <row r="85" spans="1:7">
      <c r="A85" s="215" t="s">
        <v>171</v>
      </c>
      <c r="B85" s="215">
        <v>605</v>
      </c>
      <c r="C85" s="216" t="str">
        <f t="shared" si="1"/>
        <v>ACC-A605</v>
      </c>
      <c r="D85" s="217" t="s">
        <v>294</v>
      </c>
      <c r="E85" s="215">
        <v>3</v>
      </c>
      <c r="F85" s="215"/>
      <c r="G85" s="215"/>
    </row>
    <row r="86" spans="1:7">
      <c r="A86" s="215" t="s">
        <v>178</v>
      </c>
      <c r="B86" s="215">
        <v>608</v>
      </c>
      <c r="C86" s="216" t="str">
        <f t="shared" si="1"/>
        <v>AUD-A608</v>
      </c>
      <c r="D86" s="217" t="s">
        <v>180</v>
      </c>
      <c r="E86" s="215">
        <v>3</v>
      </c>
      <c r="F86" s="215"/>
      <c r="G86" s="215"/>
    </row>
    <row r="87" spans="1:7">
      <c r="A87" s="215" t="s">
        <v>178</v>
      </c>
      <c r="B87" s="215">
        <v>609</v>
      </c>
      <c r="C87" s="216" t="str">
        <f t="shared" si="1"/>
        <v>AUD-A609</v>
      </c>
      <c r="D87" s="217" t="s">
        <v>181</v>
      </c>
      <c r="E87" s="215">
        <v>3</v>
      </c>
      <c r="F87" s="215"/>
      <c r="G87" s="215"/>
    </row>
    <row r="88" spans="1:7">
      <c r="A88" s="215" t="s">
        <v>284</v>
      </c>
      <c r="B88" s="215">
        <v>702</v>
      </c>
      <c r="C88" s="216" t="str">
        <f t="shared" si="1"/>
        <v>AE-A702</v>
      </c>
      <c r="D88" s="217" t="s">
        <v>177</v>
      </c>
      <c r="E88" s="215">
        <v>3</v>
      </c>
      <c r="F88" s="215"/>
      <c r="G88" s="215"/>
    </row>
    <row r="89" spans="1:7">
      <c r="A89" s="215" t="s">
        <v>207</v>
      </c>
      <c r="B89" s="215">
        <v>703</v>
      </c>
      <c r="C89" s="216" t="str">
        <f t="shared" si="1"/>
        <v>FIN-A703</v>
      </c>
      <c r="D89" s="217" t="s">
        <v>295</v>
      </c>
      <c r="E89" s="215">
        <v>3</v>
      </c>
      <c r="F89" s="215"/>
      <c r="G89" s="215"/>
    </row>
    <row r="90" spans="1:7">
      <c r="A90" s="215" t="s">
        <v>290</v>
      </c>
      <c r="B90" s="215">
        <v>612</v>
      </c>
      <c r="C90" s="216" t="str">
        <f t="shared" si="1"/>
        <v>LAW-A612</v>
      </c>
      <c r="D90" s="217" t="s">
        <v>226</v>
      </c>
      <c r="E90" s="215">
        <v>3</v>
      </c>
      <c r="F90" s="215"/>
      <c r="G90" s="215"/>
    </row>
    <row r="91" spans="1:7">
      <c r="A91" s="215" t="s">
        <v>199</v>
      </c>
      <c r="B91" s="215">
        <v>614</v>
      </c>
      <c r="C91" s="216" t="str">
        <f t="shared" si="1"/>
        <v>ECO-A614</v>
      </c>
      <c r="D91" s="217" t="s">
        <v>201</v>
      </c>
      <c r="E91" s="215">
        <v>3</v>
      </c>
      <c r="F91" s="215"/>
      <c r="G91" s="215"/>
    </row>
    <row r="92" spans="1:7">
      <c r="A92" s="215" t="s">
        <v>207</v>
      </c>
      <c r="B92" s="215">
        <v>615</v>
      </c>
      <c r="C92" s="216" t="str">
        <f t="shared" si="1"/>
        <v>FIN-A615</v>
      </c>
      <c r="D92" s="217" t="s">
        <v>209</v>
      </c>
      <c r="E92" s="215">
        <v>3</v>
      </c>
      <c r="F92" s="215"/>
      <c r="G92" s="215"/>
    </row>
    <row r="93" spans="1:7">
      <c r="A93" s="215" t="s">
        <v>296</v>
      </c>
      <c r="B93" s="215">
        <v>406</v>
      </c>
      <c r="C93" s="216" t="str">
        <f t="shared" si="1"/>
        <v>BNK-A406</v>
      </c>
      <c r="D93" s="217" t="s">
        <v>297</v>
      </c>
      <c r="E93" s="215">
        <v>3</v>
      </c>
      <c r="F93" s="215"/>
      <c r="G93" s="215"/>
    </row>
    <row r="94" spans="1:7">
      <c r="A94" s="215" t="s">
        <v>207</v>
      </c>
      <c r="B94" s="215">
        <v>601</v>
      </c>
      <c r="C94" s="216" t="str">
        <f t="shared" si="1"/>
        <v>FIN-A601</v>
      </c>
      <c r="D94" s="217" t="s">
        <v>208</v>
      </c>
      <c r="E94" s="215">
        <v>3</v>
      </c>
      <c r="F94" s="215"/>
      <c r="G94" s="215"/>
    </row>
    <row r="95" spans="1:7">
      <c r="A95" s="215" t="s">
        <v>207</v>
      </c>
      <c r="B95" s="215">
        <v>702</v>
      </c>
      <c r="C95" s="216" t="str">
        <f t="shared" si="1"/>
        <v>FIN-A702</v>
      </c>
      <c r="D95" s="217" t="s">
        <v>211</v>
      </c>
      <c r="E95" s="215">
        <v>3</v>
      </c>
      <c r="F95" s="215"/>
      <c r="G95" s="215"/>
    </row>
    <row r="96" spans="1:7">
      <c r="A96" s="215" t="s">
        <v>230</v>
      </c>
      <c r="B96" s="215">
        <v>651</v>
      </c>
      <c r="C96" s="216" t="str">
        <f t="shared" si="1"/>
        <v>MKT-A651</v>
      </c>
      <c r="D96" s="217" t="s">
        <v>231</v>
      </c>
      <c r="E96" s="215">
        <v>3</v>
      </c>
      <c r="F96" s="215"/>
      <c r="G96" s="215"/>
    </row>
    <row r="97" spans="1:7">
      <c r="A97" s="215" t="s">
        <v>291</v>
      </c>
      <c r="B97" s="215">
        <v>703</v>
      </c>
      <c r="C97" s="216" t="str">
        <f t="shared" si="1"/>
        <v>MGT-A703</v>
      </c>
      <c r="D97" s="217" t="s">
        <v>229</v>
      </c>
      <c r="E97" s="215">
        <v>3</v>
      </c>
      <c r="F97" s="215"/>
      <c r="G97" s="215"/>
    </row>
    <row r="98" spans="1:7">
      <c r="A98" s="215" t="s">
        <v>178</v>
      </c>
      <c r="B98" s="215">
        <v>602</v>
      </c>
      <c r="C98" s="216" t="str">
        <f t="shared" si="1"/>
        <v>AUD-A602</v>
      </c>
      <c r="D98" s="217" t="s">
        <v>182</v>
      </c>
      <c r="E98" s="215">
        <v>3</v>
      </c>
      <c r="F98" s="215"/>
      <c r="G98" s="215"/>
    </row>
    <row r="99" spans="1:7">
      <c r="A99" s="215" t="s">
        <v>171</v>
      </c>
      <c r="B99" s="215">
        <v>635</v>
      </c>
      <c r="C99" s="216" t="str">
        <f t="shared" si="1"/>
        <v>ACC-A635</v>
      </c>
      <c r="D99" s="217" t="s">
        <v>176</v>
      </c>
      <c r="E99" s="215">
        <v>3</v>
      </c>
      <c r="F99" s="215"/>
      <c r="G99" s="215"/>
    </row>
    <row r="100" spans="1:7">
      <c r="A100" s="215" t="s">
        <v>298</v>
      </c>
      <c r="B100" s="215">
        <v>501</v>
      </c>
      <c r="C100" s="216" t="str">
        <f t="shared" si="1"/>
        <v>MEC-A501</v>
      </c>
      <c r="D100" s="217" t="s">
        <v>299</v>
      </c>
      <c r="E100" s="215">
        <v>3</v>
      </c>
      <c r="F100" s="215"/>
      <c r="G100" s="215"/>
    </row>
    <row r="101" spans="1:7">
      <c r="A101" s="215" t="s">
        <v>300</v>
      </c>
      <c r="B101" s="215">
        <v>741</v>
      </c>
      <c r="C101" s="216" t="str">
        <f t="shared" si="1"/>
        <v>CIE-A741</v>
      </c>
      <c r="D101" s="217" t="s">
        <v>301</v>
      </c>
      <c r="E101" s="215">
        <v>3</v>
      </c>
      <c r="F101" s="215"/>
      <c r="G101" s="215"/>
    </row>
    <row r="102" spans="1:7">
      <c r="A102" s="215" t="s">
        <v>285</v>
      </c>
      <c r="B102" s="215">
        <v>602</v>
      </c>
      <c r="C102" s="216" t="str">
        <f t="shared" si="1"/>
        <v>ENG-A602</v>
      </c>
      <c r="D102" s="217" t="s">
        <v>204</v>
      </c>
      <c r="E102" s="215">
        <v>3</v>
      </c>
      <c r="F102" s="215"/>
      <c r="G102" s="215"/>
    </row>
    <row r="103" spans="1:7">
      <c r="A103" s="215" t="s">
        <v>300</v>
      </c>
      <c r="B103" s="215">
        <v>635</v>
      </c>
      <c r="C103" s="216" t="str">
        <f t="shared" si="1"/>
        <v>CIE-A635</v>
      </c>
      <c r="D103" s="217" t="s">
        <v>302</v>
      </c>
      <c r="E103" s="215">
        <v>3</v>
      </c>
      <c r="F103" s="215"/>
      <c r="G103" s="215"/>
    </row>
    <row r="104" spans="1:7">
      <c r="A104" s="215" t="s">
        <v>185</v>
      </c>
      <c r="B104" s="215">
        <v>616</v>
      </c>
      <c r="C104" s="216" t="str">
        <f t="shared" si="1"/>
        <v>CS-A616</v>
      </c>
      <c r="D104" s="217" t="s">
        <v>311</v>
      </c>
      <c r="E104" s="215">
        <v>3</v>
      </c>
      <c r="F104" s="215"/>
      <c r="G104" s="215"/>
    </row>
    <row r="105" spans="1:7">
      <c r="A105" s="215" t="s">
        <v>300</v>
      </c>
      <c r="B105" s="215">
        <v>635</v>
      </c>
      <c r="C105" s="216" t="str">
        <f t="shared" si="1"/>
        <v>CIE-A635</v>
      </c>
      <c r="D105" s="217" t="s">
        <v>302</v>
      </c>
      <c r="E105" s="215">
        <v>3</v>
      </c>
      <c r="F105" s="215"/>
      <c r="G105" s="215"/>
    </row>
    <row r="106" spans="1:7">
      <c r="A106" s="215" t="s">
        <v>199</v>
      </c>
      <c r="B106" s="215">
        <v>602</v>
      </c>
      <c r="C106" s="216" t="str">
        <f t="shared" si="1"/>
        <v>ECO-A602</v>
      </c>
      <c r="D106" s="217" t="s">
        <v>200</v>
      </c>
      <c r="E106" s="215">
        <v>3</v>
      </c>
      <c r="F106" s="215"/>
      <c r="G106" s="215"/>
    </row>
    <row r="107" spans="1:7">
      <c r="A107" s="215" t="s">
        <v>207</v>
      </c>
      <c r="B107" s="215">
        <v>600</v>
      </c>
      <c r="C107" s="216" t="str">
        <f t="shared" ref="C107:C140" si="2">A107&amp;B107</f>
        <v>FIN600</v>
      </c>
      <c r="D107" s="217" t="s">
        <v>209</v>
      </c>
      <c r="E107" s="215">
        <v>3</v>
      </c>
      <c r="F107" s="215"/>
      <c r="G107" s="215"/>
    </row>
    <row r="108" spans="1:7">
      <c r="A108" s="215" t="s">
        <v>199</v>
      </c>
      <c r="B108" s="215">
        <v>607</v>
      </c>
      <c r="C108" s="216" t="str">
        <f t="shared" si="2"/>
        <v>ECO607</v>
      </c>
      <c r="D108" s="217" t="s">
        <v>201</v>
      </c>
      <c r="E108" s="215">
        <v>3</v>
      </c>
      <c r="F108" s="215"/>
      <c r="G108" s="215"/>
    </row>
    <row r="109" spans="1:7">
      <c r="A109" s="215" t="s">
        <v>300</v>
      </c>
      <c r="B109" s="215">
        <v>615</v>
      </c>
      <c r="C109" s="216" t="str">
        <f t="shared" si="2"/>
        <v>CIE615</v>
      </c>
      <c r="D109" s="217" t="s">
        <v>312</v>
      </c>
      <c r="E109" s="215">
        <v>2</v>
      </c>
      <c r="F109" s="215"/>
      <c r="G109" s="215"/>
    </row>
    <row r="110" spans="1:7">
      <c r="A110" s="215" t="s">
        <v>300</v>
      </c>
      <c r="B110" s="215">
        <v>633</v>
      </c>
      <c r="C110" s="216" t="str">
        <f t="shared" si="2"/>
        <v>CIE633</v>
      </c>
      <c r="D110" s="217" t="s">
        <v>313</v>
      </c>
      <c r="E110" s="215">
        <v>3</v>
      </c>
      <c r="F110" s="215"/>
      <c r="G110" s="215"/>
    </row>
    <row r="111" spans="1:7">
      <c r="A111" s="215" t="s">
        <v>233</v>
      </c>
      <c r="B111" s="215">
        <v>651</v>
      </c>
      <c r="C111" s="216" t="str">
        <f t="shared" si="2"/>
        <v>OB651</v>
      </c>
      <c r="D111" s="217" t="s">
        <v>314</v>
      </c>
      <c r="E111" s="215">
        <v>3</v>
      </c>
      <c r="F111" s="215"/>
      <c r="G111" s="215"/>
    </row>
    <row r="112" spans="1:7">
      <c r="A112" s="215" t="s">
        <v>290</v>
      </c>
      <c r="B112" s="215">
        <v>603</v>
      </c>
      <c r="C112" s="216" t="str">
        <f t="shared" si="2"/>
        <v>LAW603</v>
      </c>
      <c r="D112" s="217" t="s">
        <v>226</v>
      </c>
      <c r="E112" s="215">
        <v>3</v>
      </c>
      <c r="F112" s="215"/>
      <c r="G112" s="215"/>
    </row>
    <row r="113" spans="1:7">
      <c r="A113" s="215" t="s">
        <v>298</v>
      </c>
      <c r="B113" s="215">
        <v>502</v>
      </c>
      <c r="C113" s="216" t="str">
        <f t="shared" si="2"/>
        <v>MEC502</v>
      </c>
      <c r="D113" s="217" t="s">
        <v>315</v>
      </c>
      <c r="E113" s="215">
        <v>3</v>
      </c>
      <c r="F113" s="215"/>
      <c r="G113" s="215"/>
    </row>
    <row r="114" spans="1:7">
      <c r="A114" s="215" t="s">
        <v>298</v>
      </c>
      <c r="B114" s="215">
        <v>501</v>
      </c>
      <c r="C114" s="216" t="str">
        <f t="shared" si="2"/>
        <v>MEC501</v>
      </c>
      <c r="D114" s="217" t="s">
        <v>316</v>
      </c>
      <c r="E114" s="215">
        <v>3</v>
      </c>
      <c r="F114" s="215"/>
      <c r="G114" s="215"/>
    </row>
    <row r="115" spans="1:7">
      <c r="A115" s="215" t="s">
        <v>171</v>
      </c>
      <c r="B115" s="215">
        <v>631</v>
      </c>
      <c r="C115" s="216" t="str">
        <f t="shared" si="2"/>
        <v>ACC631</v>
      </c>
      <c r="D115" s="217" t="s">
        <v>175</v>
      </c>
      <c r="E115" s="215">
        <v>3</v>
      </c>
      <c r="F115" s="215"/>
      <c r="G115" s="215"/>
    </row>
    <row r="116" spans="1:7">
      <c r="A116" s="215" t="s">
        <v>317</v>
      </c>
      <c r="B116" s="215">
        <v>671</v>
      </c>
      <c r="C116" s="216" t="str">
        <f t="shared" si="2"/>
        <v>CIE-A671</v>
      </c>
      <c r="D116" s="217" t="s">
        <v>318</v>
      </c>
      <c r="E116" s="215">
        <v>3</v>
      </c>
      <c r="F116" s="215"/>
      <c r="G116" s="215"/>
    </row>
    <row r="117" spans="1:7">
      <c r="A117" s="215" t="s">
        <v>319</v>
      </c>
      <c r="B117" s="215">
        <v>605</v>
      </c>
      <c r="C117" s="216" t="str">
        <f t="shared" si="2"/>
        <v>ACC-A605</v>
      </c>
      <c r="D117" s="217" t="s">
        <v>216</v>
      </c>
      <c r="E117" s="215">
        <v>3</v>
      </c>
      <c r="F117" s="215"/>
      <c r="G117" s="215"/>
    </row>
    <row r="118" spans="1:7">
      <c r="A118" s="215" t="s">
        <v>320</v>
      </c>
      <c r="B118" s="215">
        <v>601</v>
      </c>
      <c r="C118" s="216" t="str">
        <f t="shared" si="2"/>
        <v>MGO-A601</v>
      </c>
      <c r="D118" s="217" t="s">
        <v>309</v>
      </c>
      <c r="E118" s="215">
        <v>3</v>
      </c>
      <c r="F118" s="215"/>
      <c r="G118" s="215"/>
    </row>
    <row r="119" spans="1:7">
      <c r="A119" s="215" t="s">
        <v>321</v>
      </c>
      <c r="B119" s="215">
        <v>606</v>
      </c>
      <c r="C119" s="216" t="str">
        <f t="shared" si="2"/>
        <v>BNK-A606</v>
      </c>
      <c r="D119" s="217" t="s">
        <v>322</v>
      </c>
      <c r="E119" s="215">
        <v>3</v>
      </c>
      <c r="F119" s="215"/>
      <c r="G119" s="215"/>
    </row>
    <row r="120" spans="1:7">
      <c r="A120" s="215" t="s">
        <v>185</v>
      </c>
      <c r="B120" s="215">
        <v>669</v>
      </c>
      <c r="C120" s="216" t="str">
        <f t="shared" si="2"/>
        <v>CS669</v>
      </c>
      <c r="D120" s="217" t="s">
        <v>194</v>
      </c>
      <c r="E120" s="215">
        <v>3</v>
      </c>
      <c r="F120" s="215"/>
      <c r="G120" s="215"/>
    </row>
    <row r="121" spans="1:7">
      <c r="A121" s="215" t="s">
        <v>323</v>
      </c>
      <c r="B121" s="215">
        <v>641</v>
      </c>
      <c r="C121" s="216" t="str">
        <f t="shared" si="2"/>
        <v>CS-A641</v>
      </c>
      <c r="D121" s="217" t="s">
        <v>189</v>
      </c>
      <c r="E121" s="215">
        <v>3</v>
      </c>
      <c r="F121" s="215"/>
      <c r="G121" s="215"/>
    </row>
    <row r="122" spans="1:7">
      <c r="A122" s="215" t="s">
        <v>324</v>
      </c>
      <c r="B122" s="215">
        <v>614</v>
      </c>
      <c r="C122" s="216" t="str">
        <f t="shared" si="2"/>
        <v>MEC-A614</v>
      </c>
      <c r="D122" s="217" t="s">
        <v>325</v>
      </c>
      <c r="E122" s="215">
        <v>3</v>
      </c>
      <c r="F122" s="215"/>
      <c r="G122" s="215"/>
    </row>
    <row r="123" spans="1:7">
      <c r="A123" s="215" t="s">
        <v>326</v>
      </c>
      <c r="B123" s="215">
        <v>600</v>
      </c>
      <c r="C123" s="216" t="str">
        <f t="shared" si="2"/>
        <v>PHI-A600</v>
      </c>
      <c r="D123" s="217" t="s">
        <v>236</v>
      </c>
      <c r="E123" s="215">
        <v>2</v>
      </c>
      <c r="F123" s="215"/>
      <c r="G123" s="215"/>
    </row>
    <row r="124" spans="1:7">
      <c r="A124" s="215" t="s">
        <v>178</v>
      </c>
      <c r="B124" s="215">
        <v>655</v>
      </c>
      <c r="C124" s="216" t="str">
        <f t="shared" si="2"/>
        <v>AUD655</v>
      </c>
      <c r="D124" s="217" t="s">
        <v>327</v>
      </c>
      <c r="E124" s="215">
        <v>3</v>
      </c>
      <c r="F124" s="215"/>
      <c r="G124" s="215"/>
    </row>
    <row r="125" spans="1:7">
      <c r="A125" s="215" t="s">
        <v>178</v>
      </c>
      <c r="B125" s="215">
        <v>602</v>
      </c>
      <c r="C125" s="216" t="str">
        <f t="shared" si="2"/>
        <v>AUD602</v>
      </c>
      <c r="D125" s="217" t="s">
        <v>182</v>
      </c>
      <c r="E125" s="215">
        <v>3</v>
      </c>
      <c r="F125" s="215"/>
      <c r="G125" s="215"/>
    </row>
    <row r="126" spans="1:7">
      <c r="A126" s="215" t="s">
        <v>185</v>
      </c>
      <c r="B126" s="215">
        <v>641</v>
      </c>
      <c r="C126" s="216" t="str">
        <f t="shared" si="2"/>
        <v>CS641</v>
      </c>
      <c r="D126" s="217" t="s">
        <v>189</v>
      </c>
      <c r="E126" s="215">
        <v>3</v>
      </c>
      <c r="F126" s="215"/>
      <c r="G126" s="215"/>
    </row>
    <row r="127" spans="1:7">
      <c r="A127" s="215" t="s">
        <v>227</v>
      </c>
      <c r="B127" s="215">
        <v>705</v>
      </c>
      <c r="C127" s="216" t="str">
        <f t="shared" si="2"/>
        <v>MGO705</v>
      </c>
      <c r="D127" s="217" t="s">
        <v>237</v>
      </c>
      <c r="E127" s="215">
        <v>3</v>
      </c>
      <c r="F127" s="215"/>
      <c r="G127" s="215"/>
    </row>
    <row r="128" spans="1:7">
      <c r="A128" s="215" t="s">
        <v>178</v>
      </c>
      <c r="B128" s="215">
        <v>611</v>
      </c>
      <c r="C128" s="216" t="str">
        <f t="shared" si="2"/>
        <v>AUD611</v>
      </c>
      <c r="D128" s="217" t="s">
        <v>180</v>
      </c>
      <c r="E128" s="215">
        <v>3</v>
      </c>
      <c r="F128" s="215"/>
      <c r="G128" s="215"/>
    </row>
    <row r="129" spans="1:7">
      <c r="A129" s="215" t="s">
        <v>217</v>
      </c>
      <c r="B129" s="215">
        <v>652</v>
      </c>
      <c r="C129" s="216" t="str">
        <f t="shared" si="2"/>
        <v>IS652</v>
      </c>
      <c r="D129" s="217" t="s">
        <v>220</v>
      </c>
      <c r="E129" s="215">
        <v>3</v>
      </c>
      <c r="F129" s="215"/>
      <c r="G129" s="215"/>
    </row>
    <row r="130" spans="1:7">
      <c r="A130" s="215" t="s">
        <v>227</v>
      </c>
      <c r="B130" s="215">
        <v>705</v>
      </c>
      <c r="C130" s="216" t="str">
        <f t="shared" si="2"/>
        <v>MGO705</v>
      </c>
      <c r="D130" s="217" t="s">
        <v>237</v>
      </c>
      <c r="E130" s="215">
        <v>3</v>
      </c>
      <c r="F130" s="215"/>
      <c r="G130" s="215"/>
    </row>
    <row r="131" spans="1:7">
      <c r="A131" s="215" t="s">
        <v>207</v>
      </c>
      <c r="B131" s="215">
        <v>703</v>
      </c>
      <c r="C131" s="216" t="str">
        <f t="shared" si="2"/>
        <v>FIN703</v>
      </c>
      <c r="D131" s="217" t="s">
        <v>214</v>
      </c>
      <c r="E131" s="215">
        <v>3</v>
      </c>
      <c r="F131" s="215"/>
      <c r="G131" s="215"/>
    </row>
    <row r="132" spans="1:7">
      <c r="A132" s="215" t="s">
        <v>296</v>
      </c>
      <c r="B132" s="215">
        <v>606</v>
      </c>
      <c r="C132" s="216" t="str">
        <f t="shared" si="2"/>
        <v>BNK606</v>
      </c>
      <c r="D132" s="217" t="s">
        <v>328</v>
      </c>
      <c r="E132" s="215">
        <v>3</v>
      </c>
      <c r="F132" s="215"/>
      <c r="G132" s="215"/>
    </row>
    <row r="133" spans="1:7">
      <c r="A133" s="215" t="s">
        <v>207</v>
      </c>
      <c r="B133" s="215">
        <v>580</v>
      </c>
      <c r="C133" s="216" t="str">
        <f t="shared" si="2"/>
        <v>FIN580</v>
      </c>
      <c r="D133" s="217" t="s">
        <v>329</v>
      </c>
      <c r="E133" s="215">
        <v>3</v>
      </c>
      <c r="F133" s="215"/>
      <c r="G133" s="215"/>
    </row>
    <row r="134" spans="1:7">
      <c r="A134" s="215" t="s">
        <v>296</v>
      </c>
      <c r="B134" s="215">
        <v>606</v>
      </c>
      <c r="C134" s="216" t="str">
        <f t="shared" si="2"/>
        <v>BNK606</v>
      </c>
      <c r="D134" s="217" t="s">
        <v>322</v>
      </c>
      <c r="E134" s="215">
        <v>3</v>
      </c>
      <c r="F134" s="215"/>
      <c r="G134" s="215"/>
    </row>
    <row r="135" spans="1:7">
      <c r="A135" s="215" t="s">
        <v>171</v>
      </c>
      <c r="B135" s="215">
        <v>552</v>
      </c>
      <c r="C135" s="216" t="str">
        <f t="shared" si="2"/>
        <v>ACC552</v>
      </c>
      <c r="D135" s="217" t="s">
        <v>173</v>
      </c>
      <c r="E135" s="215">
        <v>3</v>
      </c>
      <c r="F135" s="215"/>
      <c r="G135" s="215"/>
    </row>
    <row r="136" spans="1:7">
      <c r="A136" s="215" t="s">
        <v>178</v>
      </c>
      <c r="B136" s="215">
        <v>602</v>
      </c>
      <c r="C136" s="216" t="str">
        <f t="shared" si="2"/>
        <v>AUD602</v>
      </c>
      <c r="D136" s="217" t="s">
        <v>182</v>
      </c>
      <c r="E136" s="215">
        <v>3</v>
      </c>
      <c r="F136" s="215"/>
      <c r="G136" s="215"/>
    </row>
    <row r="137" spans="1:7">
      <c r="A137" s="215" t="s">
        <v>230</v>
      </c>
      <c r="B137" s="215">
        <v>703</v>
      </c>
      <c r="C137" s="216" t="str">
        <f t="shared" si="2"/>
        <v>MKT703</v>
      </c>
      <c r="D137" s="217" t="s">
        <v>330</v>
      </c>
      <c r="E137" s="215">
        <v>3</v>
      </c>
      <c r="F137" s="215"/>
      <c r="G137" s="215"/>
    </row>
    <row r="138" spans="1:7">
      <c r="A138" s="215" t="s">
        <v>207</v>
      </c>
      <c r="B138" s="215">
        <v>600</v>
      </c>
      <c r="C138" s="216" t="str">
        <f t="shared" si="2"/>
        <v>FIN600</v>
      </c>
      <c r="D138" s="217" t="s">
        <v>209</v>
      </c>
      <c r="E138" s="215">
        <v>3</v>
      </c>
      <c r="F138" s="215"/>
      <c r="G138" s="215"/>
    </row>
    <row r="139" spans="1:7">
      <c r="A139" s="215" t="s">
        <v>171</v>
      </c>
      <c r="B139" s="215">
        <v>602</v>
      </c>
      <c r="C139" s="216" t="str">
        <f t="shared" si="2"/>
        <v>ACC602</v>
      </c>
      <c r="D139" s="217" t="s">
        <v>331</v>
      </c>
      <c r="E139" s="215">
        <v>2</v>
      </c>
      <c r="F139" s="215"/>
      <c r="G139" s="215"/>
    </row>
    <row r="140" spans="1:7">
      <c r="A140" s="215" t="s">
        <v>319</v>
      </c>
      <c r="B140" s="215">
        <v>621</v>
      </c>
      <c r="C140" s="216" t="str">
        <f t="shared" si="2"/>
        <v>ACC-A621</v>
      </c>
      <c r="D140" s="217" t="s">
        <v>332</v>
      </c>
      <c r="E140" s="215">
        <v>3</v>
      </c>
      <c r="F140" s="215"/>
      <c r="G140" s="215"/>
    </row>
    <row r="141" spans="1:7">
      <c r="A141" s="215" t="s">
        <v>217</v>
      </c>
      <c r="B141" s="215">
        <v>651</v>
      </c>
      <c r="C141" s="216" t="str">
        <f>A141&amp;"-A"&amp;B141</f>
        <v>IS-A651</v>
      </c>
      <c r="D141" s="217" t="s">
        <v>221</v>
      </c>
      <c r="E141" s="215">
        <v>3</v>
      </c>
      <c r="F141" s="215"/>
      <c r="G141" s="215"/>
    </row>
    <row r="142" spans="1:7">
      <c r="A142" s="215" t="s">
        <v>185</v>
      </c>
      <c r="B142" s="215">
        <v>511</v>
      </c>
      <c r="C142" s="216" t="str">
        <f>A142&amp;"-A"&amp;B142</f>
        <v>CS-A511</v>
      </c>
      <c r="D142" s="217" t="s">
        <v>333</v>
      </c>
      <c r="E142" s="215">
        <v>3</v>
      </c>
      <c r="F142" s="215"/>
      <c r="G142" s="215"/>
    </row>
  </sheetData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2019-06-29T02:34:37Z</cp:lastPrinted>
  <dcterms:created xsi:type="dcterms:W3CDTF">2005-12-20T15:13:01Z</dcterms:created>
  <dcterms:modified xsi:type="dcterms:W3CDTF">2019-06-29T02:35:02Z</dcterms:modified>
</cp:coreProperties>
</file>